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Natalie\Documents\Work NCTU\"/>
    </mc:Choice>
  </mc:AlternateContent>
  <xr:revisionPtr revIDLastSave="0" documentId="8_{7669ECE2-71D8-476C-8030-9E0797ADC0F1}" xr6:coauthVersionLast="45" xr6:coauthVersionMax="45" xr10:uidLastSave="{00000000-0000-0000-0000-000000000000}"/>
  <bookViews>
    <workbookView xWindow="-120" yWindow="-120" windowWidth="19440" windowHeight="15000" xr2:uid="{00000000-000D-0000-FFFF-FFFF00000000}"/>
  </bookViews>
  <sheets>
    <sheet name="Instructions" sheetId="6" r:id="rId1"/>
    <sheet name="Activities" sheetId="1" r:id="rId2"/>
    <sheet name="Core Skills &amp; Behaviours" sheetId="2" r:id="rId3"/>
    <sheet name="Summary" sheetId="4" r:id="rId4"/>
    <sheet name="List" sheetId="3" state="hidden" r:id="rId5"/>
  </sheets>
  <definedNames>
    <definedName name="_xlnm._FilterDatabase" localSheetId="1" hidden="1">Activities!$A$2:$T$175</definedName>
    <definedName name="_xlnm.Print_Area" localSheetId="1">Activities!$A$2:$D$175</definedName>
    <definedName name="_xlnm.Print_Area" localSheetId="2">'Core Skills &amp; Behaviours'!$A$2:$B$47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66" i="1" l="1"/>
  <c r="C167" i="1"/>
  <c r="C168" i="1"/>
  <c r="C169" i="1"/>
  <c r="C170" i="1"/>
  <c r="C171" i="1"/>
  <c r="C172" i="1"/>
  <c r="C173" i="1"/>
  <c r="C165" i="1"/>
  <c r="C73" i="1"/>
  <c r="C74" i="1"/>
  <c r="C75" i="1"/>
  <c r="C76" i="1"/>
  <c r="C72" i="1"/>
  <c r="C47" i="2"/>
  <c r="A5" i="4"/>
  <c r="A9" i="4"/>
  <c r="G174" i="1"/>
  <c r="F174" i="1"/>
  <c r="G164" i="1"/>
  <c r="F164" i="1"/>
  <c r="B8" i="4" s="1"/>
  <c r="F140" i="1"/>
  <c r="F119" i="1"/>
  <c r="G77" i="1"/>
  <c r="F77" i="1"/>
  <c r="B5" i="4" s="1"/>
  <c r="G71" i="1"/>
  <c r="F71" i="1"/>
  <c r="B4" i="4" s="1"/>
  <c r="L174" i="1" l="1"/>
  <c r="G9" i="4" s="1"/>
  <c r="J174" i="1"/>
  <c r="E9" i="4" s="1"/>
  <c r="K174" i="1"/>
  <c r="F9" i="4" s="1"/>
  <c r="I174" i="1"/>
  <c r="D9" i="4" s="1"/>
  <c r="H174" i="1"/>
  <c r="C9" i="4" s="1"/>
  <c r="J77" i="1"/>
  <c r="E5" i="4" s="1"/>
  <c r="H77" i="1"/>
  <c r="C5" i="4" s="1"/>
  <c r="L77" i="1"/>
  <c r="G5" i="4" s="1"/>
  <c r="I77" i="1"/>
  <c r="D5" i="4" s="1"/>
  <c r="K77" i="1"/>
  <c r="F5" i="4" s="1"/>
  <c r="M71" i="1"/>
  <c r="H4" i="4" s="1"/>
  <c r="M164" i="1"/>
  <c r="H8" i="4" s="1"/>
  <c r="M77" i="1"/>
  <c r="H4" i="2"/>
  <c r="N77" i="1" l="1"/>
  <c r="I5" i="4" s="1"/>
  <c r="H5" i="4"/>
  <c r="C4" i="1"/>
  <c r="C157" i="1" l="1"/>
  <c r="M174" i="1"/>
  <c r="H9" i="4" s="1"/>
  <c r="M119" i="1"/>
  <c r="G2" i="4"/>
  <c r="C163" i="1"/>
  <c r="M140" i="1"/>
  <c r="F15" i="1"/>
  <c r="F175" i="1" s="1"/>
  <c r="M175" i="1" s="1"/>
  <c r="C102" i="1"/>
  <c r="C105" i="1"/>
  <c r="C108" i="1"/>
  <c r="C116" i="1"/>
  <c r="C121" i="1"/>
  <c r="C124" i="1"/>
  <c r="C128" i="1"/>
  <c r="C134" i="1"/>
  <c r="C138" i="1"/>
  <c r="C142" i="1"/>
  <c r="C145" i="1"/>
  <c r="C148" i="1"/>
  <c r="C141" i="1"/>
  <c r="C143" i="1"/>
  <c r="C144" i="1"/>
  <c r="C146" i="1"/>
  <c r="C147" i="1"/>
  <c r="C149" i="1"/>
  <c r="C150" i="1"/>
  <c r="C151" i="1"/>
  <c r="C152" i="1"/>
  <c r="C153" i="1"/>
  <c r="C154" i="1"/>
  <c r="C155" i="1"/>
  <c r="C156" i="1"/>
  <c r="C158" i="1"/>
  <c r="C160" i="1"/>
  <c r="C161" i="1"/>
  <c r="C162" i="1"/>
  <c r="C159" i="1"/>
  <c r="F2" i="4"/>
  <c r="B14" i="4"/>
  <c r="C14" i="4"/>
  <c r="D14" i="4"/>
  <c r="E14" i="4"/>
  <c r="F14" i="4"/>
  <c r="H14" i="4"/>
  <c r="I14" i="4"/>
  <c r="G4" i="2"/>
  <c r="F15" i="4" s="1"/>
  <c r="F4" i="2"/>
  <c r="E15" i="4" s="1"/>
  <c r="E4" i="2"/>
  <c r="D15" i="4" s="1"/>
  <c r="G8" i="2"/>
  <c r="F16" i="4" s="1"/>
  <c r="F8" i="2"/>
  <c r="E16" i="4" s="1"/>
  <c r="E8" i="2"/>
  <c r="D16" i="4" s="1"/>
  <c r="G12" i="2"/>
  <c r="F17" i="4" s="1"/>
  <c r="F12" i="2"/>
  <c r="E17" i="4" s="1"/>
  <c r="E12" i="2"/>
  <c r="D17" i="4" s="1"/>
  <c r="G16" i="2"/>
  <c r="F18" i="4" s="1"/>
  <c r="F16" i="2"/>
  <c r="E18" i="4" s="1"/>
  <c r="E16" i="2"/>
  <c r="D18" i="4" s="1"/>
  <c r="G20" i="2"/>
  <c r="F19" i="4" s="1"/>
  <c r="F20" i="2"/>
  <c r="E19" i="4" s="1"/>
  <c r="E20" i="2"/>
  <c r="D19" i="4" s="1"/>
  <c r="G24" i="2"/>
  <c r="F20" i="4" s="1"/>
  <c r="F24" i="2"/>
  <c r="E20" i="4" s="1"/>
  <c r="E24" i="2"/>
  <c r="D20" i="4" s="1"/>
  <c r="G28" i="2"/>
  <c r="F28" i="2"/>
  <c r="E21" i="4" s="1"/>
  <c r="E28" i="2"/>
  <c r="D21" i="4" s="1"/>
  <c r="G32" i="2"/>
  <c r="F22" i="4" s="1"/>
  <c r="F32" i="2"/>
  <c r="E22" i="4" s="1"/>
  <c r="E32" i="2"/>
  <c r="D22" i="4" s="1"/>
  <c r="G36" i="2"/>
  <c r="F23" i="4" s="1"/>
  <c r="F36" i="2"/>
  <c r="E23" i="4" s="1"/>
  <c r="E36" i="2"/>
  <c r="D23" i="4" s="1"/>
  <c r="G40" i="2"/>
  <c r="F24" i="4" s="1"/>
  <c r="F40" i="2"/>
  <c r="E24" i="4" s="1"/>
  <c r="E40" i="2"/>
  <c r="D24" i="4" s="1"/>
  <c r="G44" i="2"/>
  <c r="F44" i="2"/>
  <c r="E25" i="4" s="1"/>
  <c r="E44" i="2"/>
  <c r="D25" i="4" s="1"/>
  <c r="F21" i="4"/>
  <c r="D44" i="2"/>
  <c r="H44" i="2"/>
  <c r="D40" i="2"/>
  <c r="C24" i="4" s="1"/>
  <c r="H40" i="2"/>
  <c r="I40" i="2" s="1"/>
  <c r="I24" i="4" s="1"/>
  <c r="D36" i="2"/>
  <c r="C23" i="4" s="1"/>
  <c r="H36" i="2"/>
  <c r="I36" i="2" s="1"/>
  <c r="I23" i="4" s="1"/>
  <c r="D32" i="2"/>
  <c r="C22" i="4" s="1"/>
  <c r="H32" i="2"/>
  <c r="I32" i="2" s="1"/>
  <c r="I22" i="4" s="1"/>
  <c r="D28" i="2"/>
  <c r="C21" i="4" s="1"/>
  <c r="B21" i="4"/>
  <c r="D24" i="2"/>
  <c r="C20" i="4" s="1"/>
  <c r="H24" i="2"/>
  <c r="I24" i="2" s="1"/>
  <c r="I20" i="4" s="1"/>
  <c r="D20" i="2"/>
  <c r="C19" i="4" s="1"/>
  <c r="H20" i="2"/>
  <c r="I20" i="2" s="1"/>
  <c r="I19" i="4" s="1"/>
  <c r="D16" i="2"/>
  <c r="C18" i="4" s="1"/>
  <c r="B18" i="4"/>
  <c r="D12" i="2"/>
  <c r="C17" i="4" s="1"/>
  <c r="H12" i="2"/>
  <c r="I12" i="2" s="1"/>
  <c r="I17" i="4" s="1"/>
  <c r="D8" i="2"/>
  <c r="C16" i="4" s="1"/>
  <c r="H8" i="2"/>
  <c r="I8" i="2" s="1"/>
  <c r="I16" i="4" s="1"/>
  <c r="D4" i="2"/>
  <c r="B15" i="4"/>
  <c r="A15" i="4"/>
  <c r="A25" i="4"/>
  <c r="A24" i="4"/>
  <c r="A23" i="4"/>
  <c r="A22" i="4"/>
  <c r="A21" i="4"/>
  <c r="A20" i="4"/>
  <c r="A19" i="4"/>
  <c r="A18" i="4"/>
  <c r="A17" i="4"/>
  <c r="A16" i="4"/>
  <c r="A8" i="4"/>
  <c r="A7" i="4"/>
  <c r="A6" i="4"/>
  <c r="A4" i="4"/>
  <c r="B2" i="4"/>
  <c r="C2" i="4"/>
  <c r="D2" i="4"/>
  <c r="E2" i="4"/>
  <c r="H2" i="4"/>
  <c r="I2" i="4"/>
  <c r="A3" i="4"/>
  <c r="K164" i="1" l="1"/>
  <c r="F8" i="4" s="1"/>
  <c r="J164" i="1"/>
  <c r="E8" i="4" s="1"/>
  <c r="H164" i="1"/>
  <c r="I164" i="1"/>
  <c r="D8" i="4" s="1"/>
  <c r="L164" i="1"/>
  <c r="G8" i="4" s="1"/>
  <c r="M15" i="1"/>
  <c r="H3" i="4" s="1"/>
  <c r="C15" i="4"/>
  <c r="I4" i="2"/>
  <c r="B23" i="4"/>
  <c r="H23" i="4"/>
  <c r="B17" i="4"/>
  <c r="H20" i="4"/>
  <c r="H16" i="4"/>
  <c r="B16" i="4"/>
  <c r="H19" i="4"/>
  <c r="H22" i="4"/>
  <c r="H25" i="4"/>
  <c r="I44" i="2"/>
  <c r="I25" i="4" s="1"/>
  <c r="B19" i="4"/>
  <c r="B22" i="4"/>
  <c r="H24" i="4"/>
  <c r="B20" i="4"/>
  <c r="D47" i="2"/>
  <c r="C26" i="4" s="1"/>
  <c r="H17" i="4"/>
  <c r="B24" i="4"/>
  <c r="F47" i="2"/>
  <c r="E26" i="4" s="1"/>
  <c r="C25" i="4"/>
  <c r="E47" i="2"/>
  <c r="D26" i="4" s="1"/>
  <c r="B25" i="4"/>
  <c r="B26" i="4"/>
  <c r="H28" i="2"/>
  <c r="H16" i="2"/>
  <c r="C19" i="1"/>
  <c r="C11" i="1"/>
  <c r="C10" i="1"/>
  <c r="C8" i="4" l="1"/>
  <c r="N164" i="1"/>
  <c r="I8" i="4" s="1"/>
  <c r="I15" i="4"/>
  <c r="H15" i="4"/>
  <c r="I16" i="2"/>
  <c r="I18" i="4" s="1"/>
  <c r="H18" i="4"/>
  <c r="I28" i="2"/>
  <c r="I21" i="4" s="1"/>
  <c r="H21" i="4"/>
  <c r="H47" i="2"/>
  <c r="G47" i="2"/>
  <c r="F26" i="4" s="1"/>
  <c r="F25" i="4"/>
  <c r="C120" i="1"/>
  <c r="C122" i="1"/>
  <c r="C123" i="1"/>
  <c r="C125" i="1"/>
  <c r="C126" i="1"/>
  <c r="C127" i="1"/>
  <c r="C129" i="1"/>
  <c r="C130" i="1"/>
  <c r="C131" i="1"/>
  <c r="C132" i="1"/>
  <c r="C133" i="1"/>
  <c r="C135" i="1"/>
  <c r="C136" i="1"/>
  <c r="C137" i="1"/>
  <c r="C139" i="1"/>
  <c r="C79" i="1"/>
  <c r="C80" i="1"/>
  <c r="C81" i="1"/>
  <c r="C82" i="1"/>
  <c r="C83" i="1"/>
  <c r="C84" i="1"/>
  <c r="C85" i="1"/>
  <c r="C86" i="1"/>
  <c r="C87" i="1"/>
  <c r="C88" i="1"/>
  <c r="C89" i="1"/>
  <c r="C90" i="1"/>
  <c r="C91" i="1"/>
  <c r="C92" i="1"/>
  <c r="C93" i="1"/>
  <c r="C94" i="1"/>
  <c r="C95" i="1"/>
  <c r="C96" i="1"/>
  <c r="C97" i="1"/>
  <c r="C98" i="1"/>
  <c r="C99" i="1"/>
  <c r="C100" i="1"/>
  <c r="C101" i="1"/>
  <c r="C103" i="1"/>
  <c r="C104" i="1"/>
  <c r="C106" i="1"/>
  <c r="C107" i="1"/>
  <c r="C109" i="1"/>
  <c r="C110" i="1"/>
  <c r="C111" i="1"/>
  <c r="C112" i="1"/>
  <c r="C113" i="1"/>
  <c r="C114" i="1"/>
  <c r="C115" i="1"/>
  <c r="C117" i="1"/>
  <c r="C118" i="1"/>
  <c r="C78" i="1"/>
  <c r="C17" i="1"/>
  <c r="C18"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16" i="1"/>
  <c r="C9" i="1"/>
  <c r="C12" i="1"/>
  <c r="C13" i="1"/>
  <c r="C14" i="1"/>
  <c r="C5" i="1"/>
  <c r="C6" i="1"/>
  <c r="C7" i="1"/>
  <c r="C8" i="1"/>
  <c r="G140" i="1"/>
  <c r="G119" i="1"/>
  <c r="G15" i="1"/>
  <c r="G175" i="1" l="1"/>
  <c r="K71" i="1"/>
  <c r="F4" i="4" s="1"/>
  <c r="J71" i="1"/>
  <c r="E4" i="4" s="1"/>
  <c r="I71" i="1"/>
  <c r="D4" i="4" s="1"/>
  <c r="L71" i="1"/>
  <c r="G4" i="4" s="1"/>
  <c r="H71" i="1"/>
  <c r="H26" i="4"/>
  <c r="I47" i="2"/>
  <c r="I26" i="4" s="1"/>
  <c r="I27" i="4" s="1"/>
  <c r="I119" i="1"/>
  <c r="B3" i="4"/>
  <c r="H119" i="1"/>
  <c r="H15" i="1"/>
  <c r="N71" i="1" l="1"/>
  <c r="I4" i="4" s="1"/>
  <c r="C4" i="4"/>
  <c r="J27" i="4"/>
  <c r="C3" i="4"/>
  <c r="N15" i="1"/>
  <c r="I3" i="4" s="1"/>
  <c r="B9" i="4"/>
  <c r="N174" i="1"/>
  <c r="I9" i="4" s="1"/>
  <c r="C6" i="4"/>
  <c r="I140" i="1" l="1"/>
  <c r="D7" i="4" s="1"/>
  <c r="D6" i="4"/>
  <c r="I15" i="1"/>
  <c r="D3" i="4" l="1"/>
  <c r="I175" i="1"/>
  <c r="D10" i="4" s="1"/>
  <c r="J140" i="1"/>
  <c r="E7" i="4" s="1"/>
  <c r="J119" i="1"/>
  <c r="E6" i="4" s="1"/>
  <c r="J15" i="1"/>
  <c r="L140" i="1"/>
  <c r="G7" i="4" s="1"/>
  <c r="L119" i="1"/>
  <c r="G6" i="4" s="1"/>
  <c r="L15" i="1"/>
  <c r="J175" i="1" l="1"/>
  <c r="E10" i="4" s="1"/>
  <c r="G3" i="4"/>
  <c r="L175" i="1"/>
  <c r="G10" i="4" s="1"/>
  <c r="E3" i="4"/>
  <c r="K15" i="1"/>
  <c r="F3" i="4" l="1"/>
  <c r="K140" i="1"/>
  <c r="F7" i="4" s="1"/>
  <c r="H140" i="1"/>
  <c r="H175" i="1" s="1"/>
  <c r="N175" i="1" s="1"/>
  <c r="K119" i="1"/>
  <c r="F6" i="4" s="1"/>
  <c r="N119" i="1"/>
  <c r="I6" i="4" s="1"/>
  <c r="K175" i="1" l="1"/>
  <c r="F10" i="4" s="1"/>
  <c r="C7" i="4"/>
  <c r="N140" i="1"/>
  <c r="I7" i="4" s="1"/>
  <c r="H7" i="4"/>
  <c r="B7" i="4"/>
  <c r="H6" i="4"/>
  <c r="B6" i="4"/>
  <c r="C10" i="4" l="1"/>
  <c r="B10" i="4"/>
  <c r="I10" i="4"/>
  <c r="I11" i="4" s="1"/>
  <c r="J11" i="4" l="1"/>
  <c r="M21" i="4" s="1"/>
  <c r="M22" i="4" s="1"/>
  <c r="H10" i="4"/>
</calcChain>
</file>

<file path=xl/sharedStrings.xml><?xml version="1.0" encoding="utf-8"?>
<sst xmlns="http://schemas.openxmlformats.org/spreadsheetml/2006/main" count="329" uniqueCount="283">
  <si>
    <t>Introduction</t>
  </si>
  <si>
    <r>
      <t>A key goal of UKTMN is to develop a well-trained, highly motivated and effective work force of trial managers within either the UK health care system</t>
    </r>
    <r>
      <rPr>
        <sz val="10"/>
        <color theme="1"/>
        <rFont val="Times New Roman"/>
        <family val="1"/>
      </rPr>
      <t> </t>
    </r>
    <r>
      <rPr>
        <sz val="10"/>
        <color theme="1"/>
        <rFont val="Arial"/>
        <family val="2"/>
      </rPr>
      <t xml:space="preserve"> or social sciences. The aim of this document is to meet the needs of UKTMN members for a descriptive framework of skills and behavioural attributes that reflect competencies appropriate to the complex role of the trial manager such that it is useful both as a demonstration of an individual’s current level of competency and provides a framework for the identification of aspirational goals for career development.</t>
    </r>
  </si>
  <si>
    <t>Background</t>
  </si>
  <si>
    <r>
      <t xml:space="preserve">This framework has its roots in the </t>
    </r>
    <r>
      <rPr>
        <i/>
        <sz val="10"/>
        <color rgb="FF000000"/>
        <rFont val="Arial"/>
        <family val="2"/>
      </rPr>
      <t xml:space="preserve">Task, Knowledge and Competency Framework for Trial Managers, v1 (July 2012), </t>
    </r>
    <r>
      <rPr>
        <sz val="10"/>
        <color rgb="FF000000"/>
        <rFont val="Arial"/>
        <family val="2"/>
      </rPr>
      <t xml:space="preserve">which it replaces.  </t>
    </r>
  </si>
  <si>
    <t>Scope</t>
  </si>
  <si>
    <r>
      <t xml:space="preserve">The </t>
    </r>
    <r>
      <rPr>
        <i/>
        <sz val="10"/>
        <color theme="1"/>
        <rFont val="Arial"/>
        <family val="2"/>
      </rPr>
      <t xml:space="preserve">UKTMN Competency, Skill and Knowledge Assessment Framework (CSKA) </t>
    </r>
    <r>
      <rPr>
        <sz val="10"/>
        <color theme="1"/>
        <rFont val="Arial"/>
        <family val="2"/>
      </rPr>
      <t xml:space="preserve">is a self-assessment tool designed to provide a progressive pathway for trial managers involved in the design, conduct and delivery of investigator initiated non-commercial trials in the UK, to quantify their experience in a format that can be readily communicated to others. The framework is intended to be utilised as a self-assessment tool to reflect current expertise and to inform training and development needs based upon an individual’s experience and personal career goals. </t>
    </r>
  </si>
  <si>
    <t>Use</t>
  </si>
  <si>
    <r>
      <t xml:space="preserve">The </t>
    </r>
    <r>
      <rPr>
        <i/>
        <sz val="10"/>
        <color theme="1"/>
        <rFont val="Arial"/>
        <family val="2"/>
      </rPr>
      <t xml:space="preserve">UKTMN Competency, Skill and Knowledge Assessment Framework </t>
    </r>
    <r>
      <rPr>
        <sz val="10"/>
        <color theme="1"/>
        <rFont val="Arial"/>
        <family val="2"/>
      </rPr>
      <t>is designed to enable trial managers to evidence their level of knowledge and skills via a structured framework of core competencies. Within this document the competency framework levels* are defined as:</t>
    </r>
  </si>
  <si>
    <t>*These descriptions are based on ICR-CTSU Core Competencies Document</t>
  </si>
  <si>
    <r>
      <t>Level 0 (never done):</t>
    </r>
    <r>
      <rPr>
        <sz val="10"/>
        <color theme="1"/>
        <rFont val="Arial"/>
        <family val="2"/>
      </rPr>
      <t xml:space="preserve"> Has had no exposure to/experience of the technical competency</t>
    </r>
  </si>
  <si>
    <r>
      <t>Level 1</t>
    </r>
    <r>
      <rPr>
        <b/>
        <sz val="10"/>
        <color theme="1"/>
        <rFont val="Arial"/>
        <family val="2"/>
      </rPr>
      <t xml:space="preserve"> </t>
    </r>
    <r>
      <rPr>
        <sz val="10"/>
        <color theme="1"/>
        <rFont val="Arial"/>
        <family val="2"/>
      </rPr>
      <t>Has a basic level of understanding/experience of the technical competency and is able to apply it with guidance</t>
    </r>
  </si>
  <si>
    <r>
      <t>Level 2</t>
    </r>
    <r>
      <rPr>
        <b/>
        <sz val="10"/>
        <color theme="1"/>
        <rFont val="Arial"/>
        <family val="2"/>
      </rPr>
      <t xml:space="preserve"> </t>
    </r>
    <r>
      <rPr>
        <sz val="10"/>
        <color theme="1"/>
        <rFont val="Arial"/>
        <family val="2"/>
      </rPr>
      <t>Has a good level of understanding/experience of the technical competency and is able to apply it with little or no guidance</t>
    </r>
  </si>
  <si>
    <r>
      <t>Level 3**</t>
    </r>
    <r>
      <rPr>
        <b/>
        <sz val="10"/>
        <color theme="1"/>
        <rFont val="Arial"/>
        <family val="2"/>
      </rPr>
      <t xml:space="preserve"> </t>
    </r>
    <r>
      <rPr>
        <sz val="10"/>
        <color theme="1"/>
        <rFont val="Arial"/>
        <family val="2"/>
      </rPr>
      <t>Has an expert level of understanding/experience of the technical competency. Is able to continually review and refine systems to ensure procedural efficiency and regulatory compliance. Able to guide others in this competency.</t>
    </r>
  </si>
  <si>
    <r>
      <t>The competency framework document may be used in isolation as a standalone record, or can be used in conjunction with the ‘</t>
    </r>
    <r>
      <rPr>
        <i/>
        <sz val="10"/>
        <color theme="1"/>
        <rFont val="Arial"/>
        <family val="2"/>
      </rPr>
      <t>CSKA self-assessment spreadsheet’</t>
    </r>
    <r>
      <rPr>
        <sz val="10"/>
        <color theme="1"/>
        <rFont val="Arial"/>
        <family val="2"/>
      </rPr>
      <t xml:space="preserve"> in which the individual records their self-assessed competency level against each task and the summed scores within the document provide indicators of an individual’s current experience level using the descriptors of new trial manager, trial manager or senior trial manager. These roles are defined as:</t>
    </r>
  </si>
  <si>
    <r>
      <t>New trial manager</t>
    </r>
    <r>
      <rPr>
        <i/>
        <sz val="10"/>
        <color theme="1"/>
        <rFont val="Arial"/>
        <family val="2"/>
      </rPr>
      <t xml:space="preserve">: </t>
    </r>
    <r>
      <rPr>
        <sz val="10"/>
        <color rgb="FF111111"/>
        <rFont val="Arial"/>
        <family val="2"/>
      </rPr>
      <t>an individual who is new to the role of trial manager or has had limited exposure to the defined spectrum of trial management activities, so has yet to develop expertise in the technical competencies and behavioural skills.</t>
    </r>
  </si>
  <si>
    <r>
      <t>Trial Manager**:</t>
    </r>
    <r>
      <rPr>
        <sz val="10"/>
        <color rgb="FF111111"/>
        <rFont val="Arial"/>
        <family val="2"/>
      </rPr>
      <t xml:space="preserve"> an individual with sufficient exposure to the spectrum of trial management activities at levels 3 and 4 to be considered to have expertise in the technical competencies and behavioural skills </t>
    </r>
  </si>
  <si>
    <r>
      <t>Senior Trial Manager:</t>
    </r>
    <r>
      <rPr>
        <sz val="10"/>
        <color rgb="FF111111"/>
        <rFont val="Arial"/>
        <family val="2"/>
      </rPr>
      <t xml:space="preserve"> an individual who has sufficient exposure to the full spectrum of</t>
    </r>
    <r>
      <rPr>
        <sz val="10"/>
        <color theme="1"/>
        <rFont val="Times New Roman"/>
        <family val="1"/>
      </rPr>
      <t> </t>
    </r>
    <r>
      <rPr>
        <sz val="10"/>
        <color rgb="FF111111"/>
        <rFont val="Arial"/>
        <family val="2"/>
      </rPr>
      <t xml:space="preserve"> technical competencies and behavioural skills at level 4 and is considered to be an expert trial manager who is able to guide and/or manage others. </t>
    </r>
    <r>
      <rPr>
        <sz val="10"/>
        <color theme="1"/>
        <rFont val="Times New Roman"/>
        <family val="1"/>
      </rPr>
      <t> </t>
    </r>
  </si>
  <si>
    <t>Select from dropdown list</t>
  </si>
  <si>
    <t>TRIAL MANAGEMENT TASKS</t>
  </si>
  <si>
    <t>SELF-ASSESSMENT OF COMPETENCY LEVEL</t>
  </si>
  <si>
    <t>NOTES</t>
  </si>
  <si>
    <t>Number of activities</t>
  </si>
  <si>
    <t>number of blank ratings for phase</t>
  </si>
  <si>
    <t>Sum of ratings</t>
  </si>
  <si>
    <t>Number of activities rated 3</t>
  </si>
  <si>
    <t>Number of activities rated 2</t>
  </si>
  <si>
    <t>Number of activities rated 1</t>
  </si>
  <si>
    <t>Number of activities rated 0</t>
  </si>
  <si>
    <t>Max Possible Score</t>
  </si>
  <si>
    <t>Score as % of max possible</t>
  </si>
  <si>
    <t xml:space="preserve">PROJECT INITIATION (Pre Grant Application) </t>
  </si>
  <si>
    <t>Conduct risk assessment </t>
  </si>
  <si>
    <t xml:space="preserve">Facilitate grant application process </t>
  </si>
  <si>
    <t>Write grant application content</t>
  </si>
  <si>
    <t xml:space="preserve">Produce grant costings (e.g. AcoRD) </t>
  </si>
  <si>
    <t xml:space="preserve">Manage grant application sign off </t>
  </si>
  <si>
    <t>Assess trial intervention availability (e.g. IMP supply, therapist appointment etc )</t>
  </si>
  <si>
    <t>Conduct preliminary feasibility assessment</t>
  </si>
  <si>
    <t xml:space="preserve">Identify lead Clinical Research Network </t>
  </si>
  <si>
    <t>Obtain sponsorship (in principle)</t>
  </si>
  <si>
    <t xml:space="preserve">Produce dissemination of results plan </t>
  </si>
  <si>
    <t xml:space="preserve">Initiate PPI involvement </t>
  </si>
  <si>
    <t xml:space="preserve">STUDY SET-UP </t>
  </si>
  <si>
    <t xml:space="preserve">Review and negotiate trial timelines </t>
  </si>
  <si>
    <t xml:space="preserve">Negotiate and agree contract start date </t>
  </si>
  <si>
    <t xml:space="preserve">Identify contractual / tendering requirements </t>
  </si>
  <si>
    <t xml:space="preserve">Contract negotiation and sign off (management of process from initiation of review to sign-off of all  contracts) </t>
  </si>
  <si>
    <t>Initiate set-up of research accounts</t>
  </si>
  <si>
    <t xml:space="preserve">Set up internal project team </t>
  </si>
  <si>
    <t xml:space="preserve">Identify members of trial oversight committees Trial Management Group (TMG); Trial Steering Committee (TSC); &amp; Data Monitoring Committee (DMEC) </t>
  </si>
  <si>
    <t>Prepare and agree Terms of reference with TMG, TSC and DMEC</t>
  </si>
  <si>
    <t>Prepare Trial Monitoring Plan</t>
  </si>
  <si>
    <t>Prepare Data Management/Monitoring Plan or equivalent</t>
  </si>
  <si>
    <t>Agree Publication Policy (if separate from dissemination plan)</t>
  </si>
  <si>
    <t xml:space="preserve">Identify source/s of IMP/Medical device/s </t>
  </si>
  <si>
    <t>Determine IMP/Medical device/s labelling requirements</t>
  </si>
  <si>
    <t>Initiate Trial Master File (paper &amp; electronic)</t>
  </si>
  <si>
    <t xml:space="preserve">Plan project timelines and deliverables </t>
  </si>
  <si>
    <t>Set-up oversight committees, TMG, TSC &amp; DMEC</t>
  </si>
  <si>
    <t>Determine which review body approvals are required (e.g. HRA approval, NHS Permissions, REC, MHRA, CAG, ARSAC)</t>
  </si>
  <si>
    <t>Negotiate lead CRN contact &amp; access to relevant study support services</t>
  </si>
  <si>
    <t>Set up trial registration (e.g. NIHR, ISRCTN, clinicaltrials.gov)</t>
  </si>
  <si>
    <t>Set up trial website or trial entry on CTU website</t>
  </si>
  <si>
    <t>Liaison with Patient Group  (if applicable)</t>
  </si>
  <si>
    <t>Liaison with collaborators &amp; 3rd party organisations</t>
  </si>
  <si>
    <r>
      <rPr>
        <sz val="11"/>
        <rFont val="Calibri"/>
        <family val="2"/>
        <scheme val="minor"/>
      </rPr>
      <t>Contribute to writing and review of protocol</t>
    </r>
    <r>
      <rPr>
        <sz val="11"/>
        <color theme="1"/>
        <rFont val="Calibri"/>
        <family val="2"/>
        <scheme val="minor"/>
      </rPr>
      <t xml:space="preserve">
</t>
    </r>
  </si>
  <si>
    <r>
      <rPr>
        <b/>
        <sz val="11"/>
        <color theme="1"/>
        <rFont val="Calibri"/>
        <family val="2"/>
        <scheme val="minor"/>
      </rPr>
      <t xml:space="preserve">This includes: </t>
    </r>
    <r>
      <rPr>
        <sz val="11"/>
        <color theme="1"/>
        <rFont val="Calibri"/>
        <family val="2"/>
        <scheme val="minor"/>
      </rPr>
      <t>safety reporting; patient eligibility; patient pathway; intervention and comparator; data collection; endpoint review; PPI; sponsor review of protocol; TSC and DMEC review of protocol; other 3rd party review of protocol (e.g. IMP review)</t>
    </r>
  </si>
  <si>
    <t>Contribute to writing and review of Patient Information Sheet and Consent Form</t>
  </si>
  <si>
    <t>Contribute to writing and review of other documents required for approvals</t>
  </si>
  <si>
    <r>
      <t xml:space="preserve">For example: </t>
    </r>
    <r>
      <rPr>
        <sz val="11"/>
        <color theme="1"/>
        <rFont val="Calibri"/>
        <family val="2"/>
        <scheme val="minor"/>
      </rPr>
      <t>GP letter, advertisments for participants</t>
    </r>
  </si>
  <si>
    <t>Apply for REC favourable opinion</t>
  </si>
  <si>
    <t>Apply for HTA approval</t>
  </si>
  <si>
    <t>Apply for MHRA Clinical Trial Authorisation</t>
  </si>
  <si>
    <t>Apply for other necessary approvals</t>
  </si>
  <si>
    <r>
      <rPr>
        <b/>
        <sz val="11"/>
        <color theme="1"/>
        <rFont val="Calibri"/>
        <family val="2"/>
        <scheme val="minor"/>
      </rPr>
      <t>For example:</t>
    </r>
    <r>
      <rPr>
        <sz val="11"/>
        <color theme="1"/>
        <rFont val="Calibri"/>
        <family val="2"/>
        <scheme val="minor"/>
      </rPr>
      <t xml:space="preserve"> IRMER, ARSAC, CAG</t>
    </r>
  </si>
  <si>
    <t>Produce/source questionnaires</t>
  </si>
  <si>
    <t xml:space="preserve">Obtain licenses for use of Patient Reported Outcome Measures / QoL instruments  </t>
  </si>
  <si>
    <t xml:space="preserve">Contribute to CRF design &amp; review </t>
  </si>
  <si>
    <t>Contribute to validation specifications for database development</t>
  </si>
  <si>
    <t>Contribute to reports specifications for database development</t>
  </si>
  <si>
    <t>Contribute to database testing</t>
  </si>
  <si>
    <t>Contribute to specification of randomisation system</t>
  </si>
  <si>
    <t>Contribute to testing of randomisation system</t>
  </si>
  <si>
    <t>Establish blinding and unblinding processes</t>
  </si>
  <si>
    <t>Develop processes for payments (CTU/sites/participants)</t>
  </si>
  <si>
    <t>Establish process for intervention implementation and monitoring</t>
  </si>
  <si>
    <t xml:space="preserve">Develop trial specific work instructions and documentation </t>
  </si>
  <si>
    <t xml:space="preserve">Develop office management systems (e.g filing, emails). </t>
  </si>
  <si>
    <t>Review Statistical Analysis Plan</t>
  </si>
  <si>
    <t>Register interests of potential sites &amp; PIs</t>
  </si>
  <si>
    <t>Conduct feasibility assessment of potential sites</t>
  </si>
  <si>
    <t>Identify key site staff</t>
  </si>
  <si>
    <t xml:space="preserve">Co-ordinate and monitor local submissions </t>
  </si>
  <si>
    <t xml:space="preserve">Collate &amp; distribute of site start up documentation </t>
  </si>
  <si>
    <t xml:space="preserve">Develop Investigator Site Files, Pharmacy Site Files, Training Manuals etc. </t>
  </si>
  <si>
    <t>Produce training &amp; delegation logs for CTU /local team</t>
  </si>
  <si>
    <t>Develop content of presentation and training materials for site initiation</t>
  </si>
  <si>
    <t>Schedule and arrange site initiation visits</t>
  </si>
  <si>
    <t>Contribute to conduct of site initiation visits</t>
  </si>
  <si>
    <t>Monitor attendance at site initiation visits</t>
  </si>
  <si>
    <t>Give site activation green light</t>
  </si>
  <si>
    <t>RECRUITMENT &amp; FOLLOW-UP</t>
  </si>
  <si>
    <t xml:space="preserve">Ongoing review and management of project milestones and timelines  </t>
  </si>
  <si>
    <t xml:space="preserve">Prepare and submit progress reports to funder
</t>
  </si>
  <si>
    <t xml:space="preserve">Prepare and submit progress reports to TSC and/or DMC
</t>
  </si>
  <si>
    <t xml:space="preserve">Prepare and submit progress reports to REC
</t>
  </si>
  <si>
    <t xml:space="preserve">Prepare and submit progress reports to MHRA
</t>
  </si>
  <si>
    <t>Prepare and submit applications for study amendments for TSC/DMC review</t>
  </si>
  <si>
    <t>This includes protocol amendments, addition of new sites and inclusion of bolt-on/sub-studies</t>
  </si>
  <si>
    <t>Prepare and submit applications for study amendments to funder</t>
  </si>
  <si>
    <t>Prepare and submit applications for study amendments to REC</t>
  </si>
  <si>
    <t>Prepare and submit applications for study amendments to HRA</t>
  </si>
  <si>
    <t>Prepare and submit applications for study amendments to MHRA</t>
  </si>
  <si>
    <t>Disseminate study amendment details to participating sites</t>
  </si>
  <si>
    <t>Monitor screening and recruitment</t>
  </si>
  <si>
    <t>Monitor withdrawals and loss to follow-up</t>
  </si>
  <si>
    <t>Raise problems of recruitment / retention with TMG, TSC and DMC</t>
  </si>
  <si>
    <t>Design and implement trial recovery plans</t>
  </si>
  <si>
    <t>Upload accruals to NIHR database</t>
  </si>
  <si>
    <t>Plan for recruitment closure</t>
  </si>
  <si>
    <t>Monitor compliance with intervention delivery</t>
  </si>
  <si>
    <t>Coordinate supplies of intervention materials (e.g. IMP)</t>
  </si>
  <si>
    <t>Coordinate payments for intervention</t>
  </si>
  <si>
    <t>Implement intervention specific requirements</t>
  </si>
  <si>
    <t>Conduct pharmacovigilance</t>
  </si>
  <si>
    <t>Collate AE reports</t>
  </si>
  <si>
    <t>Collate and manage SAE/SAR/SUSAR reports</t>
  </si>
  <si>
    <t>Conduct expedited safety reporting</t>
  </si>
  <si>
    <t>Manage reports of serious breaches</t>
  </si>
  <si>
    <t>Manage urgent safety measures</t>
  </si>
  <si>
    <t>Compile and submit DSURs</t>
  </si>
  <si>
    <t>Update DMC on safety issues</t>
  </si>
  <si>
    <t>Coordinate data entry</t>
  </si>
  <si>
    <t>Monitor CRF compliance and data flow</t>
  </si>
  <si>
    <t>Review data and raise data queries</t>
  </si>
  <si>
    <t>Clean data</t>
  </si>
  <si>
    <t>Prepare data for interim analyses (e.g. DMC reports)</t>
  </si>
  <si>
    <t>Review database reports</t>
  </si>
  <si>
    <t>Arrange investigator sign off of key data</t>
  </si>
  <si>
    <t>Conduct site monitoring visits and complete reports</t>
  </si>
  <si>
    <t>Conduct central monitoring</t>
  </si>
  <si>
    <t>Carry out corrective/ongoing site training</t>
  </si>
  <si>
    <t>Carry out trouble-shooting as identified by monitoring activities</t>
  </si>
  <si>
    <t xml:space="preserve">TRIAL LIFETIME </t>
  </si>
  <si>
    <t>Organise local project team meetings</t>
  </si>
  <si>
    <t>Prepare reports for local project team meetings</t>
  </si>
  <si>
    <t>Participate in local project team meetings</t>
  </si>
  <si>
    <t>Take local project team meeting minutes</t>
  </si>
  <si>
    <t>Organise Trial Management Group meetings</t>
  </si>
  <si>
    <t>Prepare reports for TMG meetings</t>
  </si>
  <si>
    <t>Take Trial Management Group meeting minutes</t>
  </si>
  <si>
    <t>Organise Trial Steering Committee meetings</t>
  </si>
  <si>
    <t>Prepare reports for TSC meetings</t>
  </si>
  <si>
    <t>Participate in Trial Steering Committee meetings</t>
  </si>
  <si>
    <t>Take Trial Steering Committee meeting minutes</t>
  </si>
  <si>
    <t>Organise Data Monitoring Committee meetings</t>
  </si>
  <si>
    <t>Prepare reports for DMC meetings</t>
  </si>
  <si>
    <t>Participate in Data Monitoring Committee meetings</t>
  </si>
  <si>
    <t>Take Data Monitoring Committee meeting minutes</t>
  </si>
  <si>
    <t>Write and plan content of newsletters</t>
  </si>
  <si>
    <t xml:space="preserve">Arrange &amp; plan content of launch meetings / investigator meetings </t>
  </si>
  <si>
    <t>Contribute to conference abstract submissions</t>
  </si>
  <si>
    <t>Develop publicity &amp; marketing plan (if different from dissemination plan)</t>
  </si>
  <si>
    <t xml:space="preserve">TRIAL CLOSURE &amp; ANALYSIS </t>
  </si>
  <si>
    <t xml:space="preserve">Chase for data collection, entry and cleaning
</t>
  </si>
  <si>
    <t xml:space="preserve">Ensure data download, checking and query resolution complete
</t>
  </si>
  <si>
    <t xml:space="preserve">Review final Statistics Analysis Plan
</t>
  </si>
  <si>
    <t>Ensure that tables and reports are circulated, agreed and signed off</t>
  </si>
  <si>
    <t>Review final statistical report</t>
  </si>
  <si>
    <t>Ensure final data cleaning</t>
  </si>
  <si>
    <t>Arrange investigator sign of final data</t>
  </si>
  <si>
    <t>Provide cleaned data to each site</t>
  </si>
  <si>
    <t>Contribute to production of dissemination plan</t>
  </si>
  <si>
    <t>Contribute to drafting of manuscripts</t>
  </si>
  <si>
    <t>Collate supporting documents (e.g. order of authors, conflicts of interest forms)</t>
  </si>
  <si>
    <t>Contribute to abstract submission and conference presentations</t>
  </si>
  <si>
    <t>Produce and disseminate lay summaries and information for participants</t>
  </si>
  <si>
    <t>Contract review</t>
  </si>
  <si>
    <t>Submit REC end of trial notification</t>
  </si>
  <si>
    <t>Prepare and submit REC end of trial report</t>
  </si>
  <si>
    <t xml:space="preserve">Submit MHRA end of trial notification
</t>
  </si>
  <si>
    <t xml:space="preserve">Prepare and submit MHRA end of trial report
</t>
  </si>
  <si>
    <t>Prepare and upload EudraCT database report</t>
  </si>
  <si>
    <t>Prepare Trial Master File for archiving</t>
  </si>
  <si>
    <t>Prepare Investigator Site Files for archiving</t>
  </si>
  <si>
    <t>Plan and conduct site close-down</t>
  </si>
  <si>
    <t>Arrange archiving of trial materials</t>
  </si>
  <si>
    <t>CORE SKILLS AND BEHAVIOUR</t>
  </si>
  <si>
    <t>SELF-ASSESSMENT OF CORE SKILLS AND BEHAVIOURS</t>
  </si>
  <si>
    <t xml:space="preserve">Max Possible Score </t>
  </si>
  <si>
    <t>Score as % of Max Possible</t>
  </si>
  <si>
    <t>COMMUNICATION/INTERPERSONAL SKILLS</t>
  </si>
  <si>
    <t>Demonstrates an understanding of the views of others and communicates in a realistic and practical manner using appropriate language. Listens attentively to views and issues of others. Selects appropriate methods of communication for each situation. Conveys and receives information effectively and builds positive working relationships.</t>
  </si>
  <si>
    <t>Level 3</t>
  </si>
  <si>
    <t>Is able to effectively transfer key and complex information to all levels of staff, adapting the style of communication as necessary and ensuring that this information is understood. Excellent and accurate standard of written and verbal communication.</t>
  </si>
  <si>
    <t>Level 2</t>
  </si>
  <si>
    <t>Is able to exchange detailed and more complex information to a broader range of staff.</t>
  </si>
  <si>
    <t>Level 1</t>
  </si>
  <si>
    <t>Is able to exchange basic information in a courteous and effective manner with peers, line managers and Section contacts.</t>
  </si>
  <si>
    <t xml:space="preserve">ADAPTABILITY AND FLEXIBILITY </t>
  </si>
  <si>
    <t>Adapts and works effectively in different situations, in order to carry out a variety of tasks and remains calm and level headed under pressure. Remains positive and puts difficulties in perspective.</t>
  </si>
  <si>
    <t>Generation of new ideas and suggestions for change. Ability to flex approach to difficult needs of several concurrent workstreams. Remains resilient whilst working under adverse or conflicting demands.</t>
  </si>
  <si>
    <t>Is receptive or contributes to new ideas and approaches and adapts accordingly. Ability to handle conflicting priorities, and deal with unusual incidents.</t>
  </si>
  <si>
    <t>Is reliable and flexible in response to work priorities and issues.</t>
  </si>
  <si>
    <t xml:space="preserve">TEAM WORKING </t>
  </si>
  <si>
    <t>Works co-operatively and flexibly with other members of the team with a full understanding of the role to be played as a team member, to achieve a common goal.</t>
  </si>
  <si>
    <t>Ensures team is appropriately skilled, managed and resourced. Discusses problems/issues with team members that could impact on results. Communicates expectations for teamwork and collaboration. Gives credit and acknowledges contributions and efforts of individuals to team effectiveness.</t>
  </si>
  <si>
    <t>Effective delegation, performance monitoring and motivation of the team. Seeks ideas and input of colleagues in own and other teams to make best use of team expertise and improve team performance.</t>
  </si>
  <si>
    <t>Has the ability to work effectively as part of a team. Covers others and has consideration of others’ needs and skills. Acts in a supportive manner to the team.</t>
  </si>
  <si>
    <t>PLANNING AND ORGANISING</t>
  </si>
  <si>
    <t>Is able to organise own time effectively, creates own work schedules, prioritises, prepares in advance and sets realistic timescales. Has the ability to visualise a sequence of actions needed to achieve a specific goal and how to estimate the resources required.</t>
  </si>
  <si>
    <t xml:space="preserve">Completion of work within area for which responsible within deadlines and to agreed standards. Making long term plans which impacts a function or the wider Units </t>
  </si>
  <si>
    <t xml:space="preserve"> Workload delivered within deadlines and to agreed standards. Making medium plans for a whole specialist function or project.</t>
  </si>
  <si>
    <t>Provides work on time and to required standard. Planning a wide range of simple tasks, or a small number of complex ones.</t>
  </si>
  <si>
    <t>CITIZENSHIP</t>
  </si>
  <si>
    <t xml:space="preserve">Demonstrates support of the Unit and promotes the Units values – i.e.: research for public good, excellence, integrity, accountability and equity
</t>
  </si>
  <si>
    <t>Assists in setting wider Unit policies and procedures, identifying and filling organisational gaps.</t>
  </si>
  <si>
    <t>Participates in wider Initiatives/committees. Helps others to understand and apply the Units values.</t>
  </si>
  <si>
    <t>Attends regular Unit meetings, demonstrates awareness of current Unit policies and procedures and values.</t>
  </si>
  <si>
    <t xml:space="preserve">CONTINUOUS IMPROVEMENT </t>
  </si>
  <si>
    <t xml:space="preserve">Is able to set and meet challenging goals, creating own measures and consistently seeks ways of improving performance. Is aware of own shortfalls and takes charge of personal development.
</t>
  </si>
  <si>
    <t>Revise or develop procedure and policy and contributes to their successful implementation. Keeps up-to-date with developments in own field and keeps abreast of issues internally and externally.</t>
  </si>
  <si>
    <t>Looks to improve efficiency and quality of service of own area via input to procedures and processes. Keeps own skills up-to-date and develops a depth or breadth of knowledge in a particular area through learning.</t>
  </si>
  <si>
    <t>Makes suggestions for improvements to current working methods. Shows a willingness to learn.</t>
  </si>
  <si>
    <t xml:space="preserve">PROBLEM SOLVING AND DECISION MAKING </t>
  </si>
  <si>
    <t xml:space="preserve">Is able to analyse situations, diagnose problems, identify the key issues, establish and evaluate alternative courses of action and produce a logical, practical and acceptable solution. Is able to make effective decisions on a day-to-day basis, taking ownership of decisions, demonstrating sound judgement in escalating issues where necessary.
</t>
  </si>
  <si>
    <t>Ability to analyse situations and to make more complex decisions, where problem solving is not straight forward.</t>
  </si>
  <si>
    <t>Understands and is aware of the range of options available in new or unfamiliar situations and is able to select the</t>
  </si>
  <si>
    <t>Ability to interpret basic rules and guidelines and know when something needs to be referred to line manager.</t>
  </si>
  <si>
    <t xml:space="preserve">LEADERSHIP AND MANAGEMENT </t>
  </si>
  <si>
    <t>Is able to inspire individuals to give their best to achieve a desired result and maintains effective relationships with individuals and the team as a whole, to ensure that the team is equipped to achieve objectives set according to the overall business need. Manages the development and performance of staff through coaching, mentoring and peer support. Has the ability to understand how individuals (at all levels) operate and how best to use that understanding to achieve objectives in the most efficient and effective way. Employs an individual and supportive approach when dealing with staff issues and problems. Promotes a trusting and empathetic environment and equality of opportunity.</t>
  </si>
  <si>
    <t>Effective development, management and motivation of staff within area. Providing leadership and planning the work of the Unit.  Securing and directing resources for wide area with diverse staff with clear risks attached to decisions.</t>
  </si>
  <si>
    <t>Ability to motivate and lead a team to ensure effective performance against goals. Provides effective leadership and values to the team, passing on own skills and knowledge where possible. Leading and planning the work of the team which deals with more diverse issues.</t>
  </si>
  <si>
    <t>Ability to organise own and others’ activities. Has operational planning for a particular area. Provides professional management of a team with a well defined staff group which deals mainly with issues which occur regularly.</t>
  </si>
  <si>
    <t xml:space="preserve">CREATIVE AND ANALYTICAL THINKING </t>
  </si>
  <si>
    <t>Identifies issues and takes a proactive approach to dealing with them. Seeks ways to provide added value. Formulates distinctive strategies emphasising high levels of creative thinking. Can demonstrate recognition and development of new ideas and market opportunities. Demonstrates innovation. Is able to understand, link and analyse information to understand issues, identify options and support sound decision making.</t>
  </si>
  <si>
    <t>Combines complex ideas and situations with many stands or layers. Identifies key components of ambiguous and interwoven problems. Thinks creatively to produce brand new workable ideas and novel solutions. Good quality of innovative contribution.</t>
  </si>
  <si>
    <t>Combines fairly complex ideas or processes or rapidly evolving ideas and situations. Adapts others ideas and makes them relevant to the Unit</t>
  </si>
  <si>
    <t>Understands core Unit issues and proactively suggests new ideas or processes with the aim of adding value.</t>
  </si>
  <si>
    <t xml:space="preserve">INFLUENCING &amp; NEGOTIATING </t>
  </si>
  <si>
    <t>Gains support for ideas and motivates others to advance the objectives of the Unit and influence outcomes. Builds relationships with others and shows consideration. Is able to present key points of an argument persuasively, negotiate and convince others.</t>
  </si>
  <si>
    <t>Negotiates more complex agreements with Unit wide impact. Is able to influence and persuade key Unit decision makers. Is able to motivate others through building effective relationships and gaining their full support for achieving outcomes.</t>
  </si>
  <si>
    <t>Capacity to advise others and deal with sensitive issues in difficult situations inside and outside own area, negotiating riskier demands. Negotiates difficult agreements with wide impact. Is able to influence or persuade Unit or team members and other members of staff who are not in team.</t>
  </si>
  <si>
    <t>Capacity to advise and put the case across in relatively straightforward, non-contentious situations, negotiating agreement. Is able to influence or persuade immediate team or functional colleagues.</t>
  </si>
  <si>
    <t xml:space="preserve">STRATEGIC THINKING </t>
  </si>
  <si>
    <t>Takes an overview and identifies patterns, trends and long term possibilities. Creates and shapes a vision of the future that fits in with the Units long term objectives. Is able to articulate strategy to a wider audience.</t>
  </si>
  <si>
    <t>Excellent quality of planning and links to strategy. Proposals for policy which meet both internal and external requirements. Develops Unit strategy and contributes actively to Unit strategy.</t>
  </si>
  <si>
    <t>Identifies best practice and applies to area. Analyses ideas and develops ideas for the strategy of the Unit. Has an awareness of the Unit strategy and own place within it.</t>
  </si>
  <si>
    <t>Has awareness and generates ideas which contribute to the Unit strategy.</t>
  </si>
  <si>
    <t>Activities</t>
  </si>
  <si>
    <t>TOTALS FOR ALL ACTIVITIES</t>
  </si>
  <si>
    <t>Core skills and behaviours</t>
  </si>
  <si>
    <t>OVERALL SUMMARY</t>
  </si>
  <si>
    <t>0 - Never done; has had no exposure to/experience of the technical competency</t>
  </si>
  <si>
    <t>1 - level 1; has a basic level of understanding/experience of the technical competency and is able to apply it with guidance</t>
  </si>
  <si>
    <t>2 - level 2: has a good level of understanding/experience of the technical competency and is able to apply it with little or no guidance</t>
  </si>
  <si>
    <t>3 - level 3: has an expert level of understanding/experience of the technical competency. Is able to continually review and refine systems to ensure procedural efficiency and regulatory compliance. Able to guide others in this competency.</t>
  </si>
  <si>
    <t>Senior Trial Manager</t>
  </si>
  <si>
    <t>Trial Manager</t>
  </si>
  <si>
    <t>New Trial Manager</t>
  </si>
  <si>
    <t xml:space="preserve">Notes: </t>
  </si>
  <si>
    <t xml:space="preserve">The term 'unit' is used within this document and may be interpreted as the department, unit, or organisation within which an individual works. </t>
  </si>
  <si>
    <t xml:space="preserve">There is no 'not applicable' option provided when scoring each competency. This is to demonstrate that all activities and behaviours may be expected within a trial management role, regardless of previous or current exposure. </t>
  </si>
  <si>
    <t>** An individual may express level 3 competency in discrete areas, however will not be considered as senior unless the majority of technical competencies are graded as level 3.</t>
  </si>
  <si>
    <t>REVIEW</t>
  </si>
  <si>
    <t>Determine appropriate costing for laboratory aspects of the protocol</t>
  </si>
  <si>
    <t>Identify suitable laboratory and manage contracts</t>
  </si>
  <si>
    <t>Gain relevant approvals for sample collection (regulatory, ethics, consent)</t>
  </si>
  <si>
    <t>Set up sample collection forms and sample manual</t>
  </si>
  <si>
    <t>Set up a sample tracker</t>
  </si>
  <si>
    <t>LABORATORY SET-UP</t>
  </si>
  <si>
    <t>ACADEMIC ACTIVITIES</t>
  </si>
  <si>
    <t>Lead own research interests, objectives and questions that culminate in research proposals</t>
  </si>
  <si>
    <t>Secure funding for own research proposals</t>
  </si>
  <si>
    <t>Named collaborator on a research grant</t>
  </si>
  <si>
    <t>Publish research outputs in a capacity of first author</t>
  </si>
  <si>
    <t>Supervision and/or teaching of students</t>
  </si>
  <si>
    <t>Experience in methodological research related to trial conduct</t>
  </si>
  <si>
    <t>Peer-review of papers</t>
  </si>
  <si>
    <t>Experience of national committees</t>
  </si>
  <si>
    <t>Presentations at local, national or international meetings and conference</t>
  </si>
  <si>
    <t>Implement activities to promote recruitment /retention</t>
  </si>
  <si>
    <t>DEFINITIONS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</si>
</sst>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36">
    <font>
      <sz val="11"/>
      <color theme="1"/>
      <name val="Calibri"/>
      <family val="2"/>
      <scheme val="minor"/>
    </font>
    <font>
      <sz val="10"/>
      <color theme="1"/>
      <name val="Calibri"/>
      <family val="2"/>
      <scheme val="minor"/>
    </font>
    <font>
      <b/>
      <sz val="10"/>
      <color rgb="FFFF0000"/>
      <name val="Calibri"/>
      <family val="2"/>
      <scheme val="minor"/>
    </font>
    <font>
      <i/>
      <sz val="10"/>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rgb="FFFF0000"/>
      <name val="Calibri"/>
      <family val="2"/>
      <scheme val="minor"/>
    </font>
    <font>
      <b/>
      <sz val="11"/>
      <color rgb="FFFF0000"/>
      <name val="Calibri"/>
      <family val="2"/>
      <scheme val="minor"/>
    </font>
    <font>
      <sz val="11"/>
      <color rgb="FF303336"/>
      <name val="Inherit"/>
    </font>
    <font>
      <sz val="11"/>
      <name val="Calibri"/>
      <family val="2"/>
      <scheme val="minor"/>
    </font>
    <font>
      <sz val="11"/>
      <color rgb="FF333333"/>
      <name val="Calibri"/>
      <family val="2"/>
      <scheme val="minor"/>
    </font>
    <font>
      <u/>
      <sz val="11"/>
      <color theme="1"/>
      <name val="Calibri"/>
      <family val="2"/>
      <scheme val="minor"/>
    </font>
    <font>
      <b/>
      <sz val="11"/>
      <color theme="0"/>
      <name val="Calibri"/>
      <family val="2"/>
      <scheme val="minor"/>
    </font>
    <font>
      <sz val="11"/>
      <color theme="0"/>
      <name val="Calibri"/>
      <family val="2"/>
      <scheme val="minor"/>
    </font>
    <font>
      <b/>
      <sz val="16"/>
      <color rgb="FFFF0000"/>
      <name val="Calibri"/>
      <family val="2"/>
      <scheme val="minor"/>
    </font>
    <font>
      <b/>
      <sz val="16"/>
      <color theme="1"/>
      <name val="Calibri"/>
      <family val="2"/>
      <scheme val="minor"/>
    </font>
    <font>
      <u/>
      <sz val="11"/>
      <color rgb="FFFF0000"/>
      <name val="Calibri"/>
      <family val="2"/>
      <scheme val="minor"/>
    </font>
    <font>
      <sz val="11"/>
      <color theme="1"/>
      <name val="Calibri"/>
      <family val="2"/>
      <scheme val="minor"/>
    </font>
    <font>
      <sz val="11"/>
      <color rgb="FF006100"/>
      <name val="Calibri"/>
      <family val="2"/>
      <scheme val="minor"/>
    </font>
    <font>
      <b/>
      <sz val="11"/>
      <color theme="1"/>
      <name val="Arial"/>
      <family val="2"/>
    </font>
    <font>
      <b/>
      <i/>
      <sz val="11"/>
      <color theme="1"/>
      <name val="Calibri"/>
      <family val="2"/>
      <scheme val="minor"/>
    </font>
    <font>
      <b/>
      <i/>
      <sz val="11"/>
      <color rgb="FFFF0000"/>
      <name val="Calibri"/>
      <family val="2"/>
      <scheme val="minor"/>
    </font>
    <font>
      <b/>
      <sz val="24"/>
      <color theme="1"/>
      <name val="Calibri"/>
      <family val="2"/>
      <scheme val="minor"/>
    </font>
    <font>
      <sz val="10"/>
      <color theme="1"/>
      <name val="Arial"/>
      <family val="2"/>
    </font>
    <font>
      <sz val="10"/>
      <color theme="1"/>
      <name val="Times New Roman"/>
      <family val="1"/>
    </font>
    <font>
      <b/>
      <sz val="10"/>
      <color theme="1"/>
      <name val="Arial"/>
      <family val="2"/>
    </font>
    <font>
      <sz val="10"/>
      <color rgb="FF000000"/>
      <name val="Arial"/>
      <family val="2"/>
    </font>
    <font>
      <i/>
      <sz val="10"/>
      <color rgb="FF000000"/>
      <name val="Arial"/>
      <family val="2"/>
    </font>
    <font>
      <i/>
      <sz val="10"/>
      <color theme="1"/>
      <name val="Arial"/>
      <family val="2"/>
    </font>
    <font>
      <i/>
      <u/>
      <sz val="10"/>
      <color theme="1"/>
      <name val="Arial"/>
      <family val="2"/>
    </font>
    <font>
      <sz val="10"/>
      <color rgb="FF111111"/>
      <name val="Arial"/>
      <family val="2"/>
    </font>
    <font>
      <i/>
      <u/>
      <sz val="10"/>
      <color rgb="FF111111"/>
      <name val="Arial"/>
      <family val="2"/>
    </font>
    <font>
      <b/>
      <sz val="26"/>
      <color theme="1"/>
      <name val="Calibri"/>
      <family val="2"/>
      <scheme val="minor"/>
    </font>
    <font>
      <b/>
      <sz val="11"/>
      <name val="Calibri"/>
      <family val="2"/>
      <scheme val="minor"/>
    </font>
    <font>
      <i/>
      <sz val="16"/>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C6EFCE"/>
      </patternFill>
    </fill>
    <fill>
      <patternFill patternType="solid">
        <fgColor theme="7"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DEBDFF"/>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FCCFF"/>
        <bgColor indexed="64"/>
      </patternFill>
    </fill>
    <fill>
      <patternFill patternType="solid">
        <fgColor theme="2" tint="-9.9978637043366805E-2"/>
        <bgColor indexed="64"/>
      </patternFill>
    </fill>
    <fill>
      <patternFill patternType="solid">
        <fgColor theme="0" tint="-0.499984740745262"/>
        <bgColor indexed="64"/>
      </patternFill>
    </fill>
    <fill>
      <patternFill patternType="solid">
        <fgColor them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s>
  <cellStyleXfs count="3">
    <xf numFmtId="0" fontId="0" fillId="0" borderId="0"/>
    <xf numFmtId="9" fontId="18" fillId="0" borderId="0" applyFont="0" applyFill="0" applyBorder="0" applyAlignment="0" applyProtection="0"/>
    <xf numFmtId="0" fontId="19" fillId="4" borderId="0" applyNumberFormat="0" applyBorder="0" applyAlignment="0" applyProtection="0"/>
  </cellStyleXfs>
  <cellXfs count="192">
    <xf numFmtId="0" fontId="0" fillId="0" borderId="0" xfId="0"/>
    <xf numFmtId="0" fontId="0" fillId="0" borderId="0" xfId="0" applyAlignment="1">
      <alignment wrapText="1"/>
    </xf>
    <xf numFmtId="0" fontId="5" fillId="0" borderId="0" xfId="0" applyFont="1" applyFill="1" applyBorder="1" applyAlignment="1">
      <alignment wrapText="1"/>
    </xf>
    <xf numFmtId="0" fontId="0" fillId="0" borderId="0" xfId="0" applyFont="1" applyFill="1" applyBorder="1" applyAlignment="1">
      <alignment vertical="top" wrapText="1"/>
    </xf>
    <xf numFmtId="0" fontId="6" fillId="0" borderId="0" xfId="0" applyFont="1" applyFill="1" applyBorder="1"/>
    <xf numFmtId="0" fontId="0" fillId="0" borderId="0" xfId="0" applyFont="1" applyFill="1" applyBorder="1"/>
    <xf numFmtId="0" fontId="6" fillId="0" borderId="0" xfId="0" applyFont="1" applyFill="1" applyBorder="1" applyAlignment="1">
      <alignment horizontal="left"/>
    </xf>
    <xf numFmtId="0" fontId="23"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xf>
    <xf numFmtId="0" fontId="0" fillId="0" borderId="0" xfId="0" applyFont="1" applyFill="1" applyBorder="1" applyAlignment="1">
      <alignment horizontal="center" vertical="center"/>
    </xf>
    <xf numFmtId="1" fontId="5"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wrapText="1"/>
    </xf>
    <xf numFmtId="0" fontId="0" fillId="0" borderId="0" xfId="0" applyFont="1" applyFill="1" applyAlignment="1">
      <alignment wrapText="1"/>
    </xf>
    <xf numFmtId="165" fontId="0" fillId="0" borderId="0" xfId="0" applyNumberFormat="1" applyFont="1" applyFill="1" applyAlignment="1">
      <alignment wrapText="1"/>
    </xf>
    <xf numFmtId="0" fontId="0" fillId="0" borderId="0" xfId="0" applyFont="1" applyFill="1"/>
    <xf numFmtId="0" fontId="5" fillId="0" borderId="0" xfId="0" applyFont="1" applyFill="1" applyAlignment="1">
      <alignment horizontal="center" wrapText="1"/>
    </xf>
    <xf numFmtId="0" fontId="5" fillId="0" borderId="1" xfId="0" applyFont="1" applyFill="1" applyBorder="1" applyAlignment="1">
      <alignment horizontal="left" vertical="center" wrapText="1"/>
    </xf>
    <xf numFmtId="0" fontId="0" fillId="0" borderId="0" xfId="0" applyFont="1" applyFill="1" applyAlignment="1">
      <alignment horizontal="left" wrapText="1"/>
    </xf>
    <xf numFmtId="0" fontId="14" fillId="0" borderId="0" xfId="0" applyFont="1" applyFill="1" applyBorder="1"/>
    <xf numFmtId="0" fontId="1" fillId="0" borderId="0" xfId="0" applyFont="1" applyFill="1" applyBorder="1" applyAlignment="1">
      <alignment horizontal="left"/>
    </xf>
    <xf numFmtId="0" fontId="3" fillId="0" borderId="0" xfId="0" applyFont="1" applyFill="1" applyBorder="1" applyAlignment="1">
      <alignment horizontal="left"/>
    </xf>
    <xf numFmtId="0" fontId="6" fillId="0" borderId="0" xfId="0" applyFont="1" applyFill="1" applyBorder="1" applyAlignment="1">
      <alignment horizontal="center" vertical="center" wrapText="1"/>
    </xf>
    <xf numFmtId="0" fontId="5" fillId="0" borderId="1" xfId="0" applyFont="1" applyBorder="1" applyAlignment="1">
      <alignment vertical="center" wrapText="1"/>
    </xf>
    <xf numFmtId="0" fontId="0" fillId="0" borderId="0" xfId="0" applyFont="1" applyBorder="1" applyAlignment="1">
      <alignment vertical="center" wrapText="1"/>
    </xf>
    <xf numFmtId="0" fontId="0" fillId="2" borderId="0" xfId="0" applyFont="1" applyFill="1" applyBorder="1" applyAlignment="1">
      <alignment vertical="center" wrapText="1"/>
    </xf>
    <xf numFmtId="0" fontId="5" fillId="0" borderId="1" xfId="0" applyFont="1" applyFill="1" applyBorder="1" applyAlignment="1">
      <alignment horizontal="center"/>
    </xf>
    <xf numFmtId="0" fontId="5" fillId="0" borderId="0" xfId="0" applyFont="1" applyFill="1" applyAlignment="1">
      <alignment horizontal="center"/>
    </xf>
    <xf numFmtId="0" fontId="0" fillId="0" borderId="1" xfId="0" applyFont="1" applyFill="1" applyBorder="1" applyAlignment="1">
      <alignment horizontal="center"/>
    </xf>
    <xf numFmtId="0" fontId="0" fillId="0" borderId="0" xfId="0" applyFont="1" applyFill="1" applyAlignment="1">
      <alignment horizontal="center" wrapText="1"/>
    </xf>
    <xf numFmtId="0" fontId="0" fillId="0" borderId="0" xfId="0" applyFont="1" applyFill="1" applyAlignment="1">
      <alignment horizontal="center"/>
    </xf>
    <xf numFmtId="0" fontId="26" fillId="0" borderId="0" xfId="0" applyFont="1" applyAlignment="1">
      <alignment horizontal="left" vertical="center" wrapText="1"/>
    </xf>
    <xf numFmtId="0" fontId="24" fillId="0" borderId="0" xfId="0" applyFont="1" applyAlignment="1">
      <alignment horizontal="left" vertical="center" wrapText="1"/>
    </xf>
    <xf numFmtId="0" fontId="27" fillId="0" borderId="0" xfId="0" applyFont="1" applyAlignment="1">
      <alignment horizontal="left" vertical="center" wrapText="1"/>
    </xf>
    <xf numFmtId="0" fontId="30" fillId="0" borderId="0" xfId="0" applyFont="1" applyAlignment="1">
      <alignment horizontal="left"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1" fontId="9" fillId="3" borderId="0" xfId="0" applyNumberFormat="1" applyFont="1" applyFill="1" applyAlignment="1" applyProtection="1">
      <alignment horizontal="center" vertical="center"/>
    </xf>
    <xf numFmtId="1" fontId="2" fillId="3" borderId="1" xfId="0" applyNumberFormat="1" applyFont="1" applyFill="1" applyBorder="1" applyAlignment="1">
      <alignment horizontal="center" vertical="center"/>
    </xf>
    <xf numFmtId="0" fontId="0" fillId="0" borderId="0" xfId="0" applyFont="1" applyFill="1" applyBorder="1" applyAlignment="1">
      <alignment horizontal="center"/>
    </xf>
    <xf numFmtId="1" fontId="2" fillId="0" borderId="0" xfId="0" applyNumberFormat="1" applyFont="1" applyFill="1" applyBorder="1" applyAlignment="1">
      <alignment horizontal="center" vertical="top"/>
    </xf>
    <xf numFmtId="0" fontId="0" fillId="0" borderId="0" xfId="0" applyFont="1" applyFill="1" applyBorder="1" applyAlignment="1">
      <alignment wrapText="1"/>
    </xf>
    <xf numFmtId="0" fontId="0" fillId="0" borderId="1" xfId="0" applyFont="1" applyFill="1" applyBorder="1" applyAlignment="1">
      <alignment horizontal="center" wrapText="1"/>
    </xf>
    <xf numFmtId="0" fontId="5" fillId="0" borderId="0" xfId="0" applyFont="1" applyFill="1" applyBorder="1" applyAlignment="1">
      <alignment horizontal="center" vertical="center" wrapText="1"/>
    </xf>
    <xf numFmtId="166" fontId="0" fillId="0" borderId="1" xfId="0" applyNumberFormat="1" applyFont="1" applyFill="1" applyBorder="1" applyAlignment="1">
      <alignment horizontal="center" wrapText="1"/>
    </xf>
    <xf numFmtId="9" fontId="0" fillId="0" borderId="1" xfId="1" applyFont="1" applyFill="1" applyBorder="1" applyAlignment="1">
      <alignment horizontal="center" wrapText="1"/>
    </xf>
    <xf numFmtId="0" fontId="5" fillId="0" borderId="3" xfId="0" applyFont="1" applyFill="1" applyBorder="1" applyAlignment="1">
      <alignment wrapText="1"/>
    </xf>
    <xf numFmtId="1" fontId="2" fillId="3" borderId="5" xfId="0" applyNumberFormat="1" applyFont="1" applyFill="1" applyBorder="1" applyAlignment="1">
      <alignment horizontal="center" vertical="center"/>
    </xf>
    <xf numFmtId="0" fontId="0" fillId="0" borderId="0" xfId="0" applyFont="1" applyBorder="1" applyAlignment="1">
      <alignment vertical="center"/>
    </xf>
    <xf numFmtId="0" fontId="5" fillId="0" borderId="0" xfId="0" applyFont="1" applyBorder="1" applyAlignment="1">
      <alignment vertical="center" wrapText="1"/>
    </xf>
    <xf numFmtId="0" fontId="0" fillId="0" borderId="0" xfId="0" applyFont="1" applyFill="1" applyBorder="1" applyAlignment="1">
      <alignment vertical="center"/>
    </xf>
    <xf numFmtId="0" fontId="10" fillId="0" borderId="0" xfId="0" applyFont="1" applyFill="1" applyBorder="1" applyAlignment="1">
      <alignment vertical="center"/>
    </xf>
    <xf numFmtId="0" fontId="12" fillId="0" borderId="0" xfId="0" applyFont="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0" fillId="0" borderId="0" xfId="0" applyFont="1" applyBorder="1" applyAlignment="1">
      <alignment horizontal="center" vertical="center" wrapText="1"/>
    </xf>
    <xf numFmtId="0" fontId="0" fillId="0" borderId="1" xfId="0" applyFont="1" applyBorder="1" applyAlignment="1">
      <alignment vertical="center" wrapText="1"/>
    </xf>
    <xf numFmtId="1" fontId="9" fillId="3" borderId="1" xfId="0" applyNumberFormat="1" applyFont="1" applyFill="1" applyBorder="1" applyAlignment="1" applyProtection="1">
      <alignment horizontal="center" vertical="center"/>
    </xf>
    <xf numFmtId="0" fontId="0" fillId="2" borderId="1" xfId="0" applyFont="1" applyFill="1" applyBorder="1" applyAlignment="1" applyProtection="1">
      <alignment vertical="center" wrapText="1"/>
      <protection locked="0"/>
    </xf>
    <xf numFmtId="0" fontId="10" fillId="0" borderId="1" xfId="0" applyFont="1" applyFill="1" applyBorder="1" applyAlignment="1">
      <alignment vertical="center" wrapText="1"/>
    </xf>
    <xf numFmtId="0" fontId="10" fillId="2" borderId="1" xfId="0" applyFont="1" applyFill="1" applyBorder="1" applyAlignment="1" applyProtection="1">
      <alignment vertical="center" wrapText="1"/>
      <protection locked="0"/>
    </xf>
    <xf numFmtId="0" fontId="5" fillId="2" borderId="1" xfId="0" applyFont="1" applyFill="1" applyBorder="1" applyAlignment="1" applyProtection="1">
      <alignment vertical="center" wrapText="1"/>
      <protection locked="0"/>
    </xf>
    <xf numFmtId="0" fontId="10" fillId="0" borderId="1" xfId="0" applyFont="1" applyBorder="1" applyAlignment="1">
      <alignment vertical="center" wrapText="1"/>
    </xf>
    <xf numFmtId="0" fontId="11" fillId="0" borderId="1" xfId="0" applyFont="1" applyBorder="1" applyAlignment="1">
      <alignment vertical="center" wrapText="1"/>
    </xf>
    <xf numFmtId="0" fontId="12" fillId="2" borderId="1" xfId="0" applyFont="1" applyFill="1" applyBorder="1" applyAlignment="1" applyProtection="1">
      <alignment vertical="center" wrapText="1"/>
      <protection locked="0"/>
    </xf>
    <xf numFmtId="0" fontId="16" fillId="0" borderId="0" xfId="0" applyFont="1" applyFill="1" applyBorder="1" applyAlignment="1">
      <alignment vertical="center"/>
    </xf>
    <xf numFmtId="1" fontId="15" fillId="0" borderId="0" xfId="0" applyNumberFormat="1" applyFont="1" applyFill="1" applyBorder="1" applyAlignment="1">
      <alignment horizontal="center" vertical="center"/>
    </xf>
    <xf numFmtId="0" fontId="16" fillId="0" borderId="0" xfId="0" applyFont="1" applyFill="1" applyBorder="1" applyAlignment="1">
      <alignment vertical="center" wrapText="1"/>
    </xf>
    <xf numFmtId="0" fontId="5" fillId="0" borderId="1" xfId="0" applyFont="1" applyBorder="1" applyAlignment="1">
      <alignment horizontal="left" vertical="center" wrapText="1"/>
    </xf>
    <xf numFmtId="0" fontId="1" fillId="0" borderId="1" xfId="0" applyFont="1" applyBorder="1" applyAlignment="1">
      <alignment horizontal="left" vertical="center" wrapText="1"/>
    </xf>
    <xf numFmtId="0" fontId="20" fillId="0" borderId="1" xfId="0" applyFont="1" applyBorder="1" applyAlignment="1">
      <alignment horizontal="left" vertical="center" wrapText="1"/>
    </xf>
    <xf numFmtId="0" fontId="0" fillId="5" borderId="1" xfId="0" applyFont="1" applyFill="1" applyBorder="1" applyAlignment="1" applyProtection="1">
      <alignment horizontal="center" vertical="center" wrapText="1"/>
      <protection locked="0"/>
    </xf>
    <xf numFmtId="10" fontId="5" fillId="0" borderId="4" xfId="1" applyNumberFormat="1" applyFont="1" applyFill="1" applyBorder="1" applyAlignment="1">
      <alignment horizontal="center" vertical="center" wrapText="1"/>
    </xf>
    <xf numFmtId="0" fontId="33" fillId="0" borderId="0" xfId="0" applyFont="1" applyFill="1"/>
    <xf numFmtId="1" fontId="2" fillId="0" borderId="0" xfId="0" applyNumberFormat="1" applyFont="1" applyFill="1" applyBorder="1" applyAlignment="1">
      <alignment horizontal="center" vertical="center"/>
    </xf>
    <xf numFmtId="0" fontId="5" fillId="0" borderId="1" xfId="0" applyFont="1" applyFill="1" applyBorder="1" applyAlignment="1">
      <alignment horizontal="center" wrapText="1"/>
    </xf>
    <xf numFmtId="0" fontId="0" fillId="5" borderId="7" xfId="0" applyFont="1" applyFill="1" applyBorder="1" applyAlignment="1" applyProtection="1">
      <alignment horizontal="center" vertical="center" wrapText="1"/>
      <protection locked="0"/>
    </xf>
    <xf numFmtId="0" fontId="0" fillId="5" borderId="6" xfId="0" applyFont="1" applyFill="1" applyBorder="1" applyAlignment="1" applyProtection="1">
      <alignment horizontal="center" vertical="center" wrapText="1"/>
      <protection locked="0"/>
    </xf>
    <xf numFmtId="0" fontId="0" fillId="5" borderId="7" xfId="0" applyFont="1" applyFill="1" applyBorder="1" applyAlignment="1" applyProtection="1">
      <alignment horizontal="center" vertical="center" wrapText="1"/>
      <protection locked="0"/>
    </xf>
    <xf numFmtId="0" fontId="1"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34" fillId="6" borderId="1" xfId="0" applyFont="1" applyFill="1" applyBorder="1" applyAlignment="1">
      <alignment vertical="center" wrapText="1"/>
    </xf>
    <xf numFmtId="0" fontId="34" fillId="10" borderId="1" xfId="0" applyFont="1" applyFill="1" applyBorder="1" applyAlignment="1">
      <alignment vertical="center" wrapText="1"/>
    </xf>
    <xf numFmtId="0" fontId="34" fillId="7" borderId="1" xfId="0" applyFont="1" applyFill="1" applyBorder="1" applyAlignment="1">
      <alignment vertical="center" wrapText="1"/>
    </xf>
    <xf numFmtId="0" fontId="34" fillId="12" borderId="1" xfId="0" applyFont="1" applyFill="1" applyBorder="1" applyAlignment="1">
      <alignment vertical="center" wrapText="1"/>
    </xf>
    <xf numFmtId="0" fontId="34" fillId="9" borderId="1" xfId="0" applyFont="1" applyFill="1" applyBorder="1" applyAlignment="1">
      <alignment vertical="center" wrapText="1"/>
    </xf>
    <xf numFmtId="0" fontId="13" fillId="11" borderId="1" xfId="0" applyFont="1" applyFill="1" applyBorder="1" applyAlignment="1">
      <alignment vertical="center" wrapText="1"/>
    </xf>
    <xf numFmtId="0" fontId="0" fillId="7" borderId="1" xfId="0" applyFont="1" applyFill="1" applyBorder="1"/>
    <xf numFmtId="0" fontId="0" fillId="12" borderId="1" xfId="0" applyFont="1" applyFill="1" applyBorder="1"/>
    <xf numFmtId="0" fontId="0" fillId="6" borderId="1" xfId="0" applyFont="1" applyFill="1" applyBorder="1"/>
    <xf numFmtId="0" fontId="0" fillId="9" borderId="1" xfId="0" applyFont="1" applyFill="1" applyBorder="1"/>
    <xf numFmtId="0" fontId="0" fillId="10" borderId="1" xfId="0" applyFont="1" applyFill="1" applyBorder="1"/>
    <xf numFmtId="1" fontId="9" fillId="3" borderId="7" xfId="0" applyNumberFormat="1" applyFont="1" applyFill="1" applyBorder="1" applyAlignment="1" applyProtection="1">
      <alignment horizontal="center" vertical="center"/>
    </xf>
    <xf numFmtId="1" fontId="9" fillId="3" borderId="2" xfId="0" applyNumberFormat="1" applyFont="1" applyFill="1" applyBorder="1" applyAlignment="1" applyProtection="1">
      <alignment horizontal="center" vertical="center"/>
    </xf>
    <xf numFmtId="0" fontId="0" fillId="0" borderId="2" xfId="0" applyFont="1" applyBorder="1" applyAlignment="1">
      <alignment vertical="center" wrapText="1"/>
    </xf>
    <xf numFmtId="0" fontId="0" fillId="0" borderId="1" xfId="0" applyBorder="1" applyAlignment="1">
      <alignment vertical="center" wrapText="1"/>
    </xf>
    <xf numFmtId="0" fontId="14" fillId="11" borderId="1" xfId="0" applyFont="1" applyFill="1" applyBorder="1"/>
    <xf numFmtId="0" fontId="0" fillId="2" borderId="13" xfId="0" applyFont="1" applyFill="1" applyBorder="1" applyAlignment="1" applyProtection="1">
      <alignment vertical="center" wrapText="1"/>
      <protection locked="0"/>
    </xf>
    <xf numFmtId="0" fontId="0" fillId="2" borderId="8" xfId="0" applyFont="1" applyFill="1" applyBorder="1" applyAlignment="1" applyProtection="1">
      <alignment vertical="center" wrapText="1"/>
      <protection locked="0"/>
    </xf>
    <xf numFmtId="0" fontId="0" fillId="2" borderId="14"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5" fillId="2" borderId="8" xfId="0" applyFont="1" applyFill="1" applyBorder="1" applyAlignment="1" applyProtection="1">
      <alignment vertical="center" wrapText="1"/>
      <protection locked="0"/>
    </xf>
    <xf numFmtId="0" fontId="12" fillId="2" borderId="8" xfId="0" applyFont="1" applyFill="1" applyBorder="1" applyAlignment="1" applyProtection="1">
      <alignment vertical="center" wrapText="1"/>
      <protection locked="0"/>
    </xf>
    <xf numFmtId="0" fontId="12" fillId="2" borderId="14" xfId="0" applyFont="1" applyFill="1" applyBorder="1" applyAlignment="1" applyProtection="1">
      <alignment vertical="center" wrapText="1"/>
      <protection locked="0"/>
    </xf>
    <xf numFmtId="0" fontId="4" fillId="14" borderId="0" xfId="0" applyFont="1" applyFill="1" applyBorder="1" applyAlignment="1">
      <alignment horizontal="center" vertical="center"/>
    </xf>
    <xf numFmtId="0" fontId="13" fillId="15" borderId="17" xfId="0" applyFont="1" applyFill="1" applyBorder="1" applyAlignment="1">
      <alignment horizontal="center" vertical="center"/>
    </xf>
    <xf numFmtId="0" fontId="13" fillId="15" borderId="18" xfId="0" applyFont="1" applyFill="1" applyBorder="1" applyAlignment="1">
      <alignment horizontal="center" vertical="center"/>
    </xf>
    <xf numFmtId="9" fontId="13" fillId="15" borderId="19"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0" fillId="14" borderId="0" xfId="0" applyFont="1" applyFill="1" applyBorder="1" applyAlignment="1">
      <alignment horizontal="center" vertical="center"/>
    </xf>
    <xf numFmtId="0" fontId="10" fillId="14" borderId="0" xfId="0" applyFont="1" applyFill="1" applyBorder="1" applyAlignment="1">
      <alignment horizontal="center" vertical="center"/>
    </xf>
    <xf numFmtId="0" fontId="0" fillId="14" borderId="0"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12" fillId="14" borderId="0" xfId="0" applyFont="1" applyFill="1" applyBorder="1" applyAlignment="1">
      <alignment horizontal="center" vertical="center" wrapText="1"/>
    </xf>
    <xf numFmtId="0" fontId="17" fillId="14" borderId="0" xfId="0" applyFont="1" applyFill="1" applyBorder="1" applyAlignment="1">
      <alignment horizontal="center" vertical="center" wrapText="1"/>
    </xf>
    <xf numFmtId="0" fontId="0" fillId="14" borderId="14" xfId="0" applyFont="1" applyFill="1" applyBorder="1" applyAlignment="1">
      <alignment horizontal="center" vertical="center"/>
    </xf>
    <xf numFmtId="0" fontId="0" fillId="14" borderId="9" xfId="0" applyFont="1" applyFill="1" applyBorder="1" applyAlignment="1">
      <alignment horizontal="center" vertical="center"/>
    </xf>
    <xf numFmtId="0" fontId="4" fillId="14" borderId="10" xfId="0" applyFont="1" applyFill="1" applyBorder="1" applyAlignment="1">
      <alignment horizontal="center" vertical="center"/>
    </xf>
    <xf numFmtId="0" fontId="0" fillId="14" borderId="15" xfId="0" applyFont="1" applyFill="1" applyBorder="1" applyAlignment="1">
      <alignment horizontal="center" vertical="center"/>
    </xf>
    <xf numFmtId="0" fontId="4" fillId="14" borderId="16" xfId="0" applyFont="1" applyFill="1" applyBorder="1" applyAlignment="1">
      <alignment horizontal="center" vertical="center"/>
    </xf>
    <xf numFmtId="0" fontId="0" fillId="14" borderId="13" xfId="0" applyFont="1" applyFill="1" applyBorder="1" applyAlignment="1">
      <alignment horizontal="center" vertical="center"/>
    </xf>
    <xf numFmtId="0" fontId="0" fillId="14" borderId="11" xfId="0" applyFont="1" applyFill="1" applyBorder="1" applyAlignment="1">
      <alignment horizontal="center" vertical="center"/>
    </xf>
    <xf numFmtId="0" fontId="4" fillId="14" borderId="12" xfId="0" applyFont="1" applyFill="1" applyBorder="1" applyAlignment="1">
      <alignment horizontal="center" vertical="center"/>
    </xf>
    <xf numFmtId="0" fontId="0" fillId="14" borderId="18" xfId="0" applyFont="1" applyFill="1" applyBorder="1" applyAlignment="1">
      <alignment horizontal="center" vertical="center"/>
    </xf>
    <xf numFmtId="1" fontId="0" fillId="14" borderId="18" xfId="0" applyNumberFormat="1" applyFont="1" applyFill="1" applyBorder="1" applyAlignment="1">
      <alignment horizontal="center" vertical="center"/>
    </xf>
    <xf numFmtId="9" fontId="4" fillId="14" borderId="19" xfId="0" applyNumberFormat="1" applyFont="1" applyFill="1" applyBorder="1" applyAlignment="1">
      <alignment horizontal="center" vertical="center"/>
    </xf>
    <xf numFmtId="0" fontId="10" fillId="14" borderId="18" xfId="0" applyFont="1" applyFill="1" applyBorder="1" applyAlignment="1">
      <alignment horizontal="center" vertical="center"/>
    </xf>
    <xf numFmtId="1" fontId="10" fillId="14" borderId="18" xfId="0" applyNumberFormat="1" applyFont="1" applyFill="1" applyBorder="1" applyAlignment="1">
      <alignment horizontal="center" vertical="center"/>
    </xf>
    <xf numFmtId="9" fontId="10" fillId="14" borderId="19" xfId="0" applyNumberFormat="1" applyFont="1" applyFill="1" applyBorder="1" applyAlignment="1">
      <alignment horizontal="center" vertical="center"/>
    </xf>
    <xf numFmtId="0" fontId="0" fillId="14" borderId="20" xfId="0" applyFont="1" applyFill="1" applyBorder="1" applyAlignment="1">
      <alignment horizontal="center" vertical="center"/>
    </xf>
    <xf numFmtId="0" fontId="0" fillId="14" borderId="21" xfId="0" applyFont="1" applyFill="1" applyBorder="1" applyAlignment="1">
      <alignment horizontal="center" vertical="center"/>
    </xf>
    <xf numFmtId="0" fontId="4" fillId="14" borderId="22" xfId="0" applyFont="1" applyFill="1" applyBorder="1" applyAlignment="1">
      <alignment horizontal="center" vertical="center"/>
    </xf>
    <xf numFmtId="1" fontId="0" fillId="0" borderId="1" xfId="0" applyNumberFormat="1" applyFont="1" applyFill="1" applyBorder="1" applyAlignment="1">
      <alignment horizontal="center" wrapText="1"/>
    </xf>
    <xf numFmtId="0" fontId="0" fillId="0" borderId="0" xfId="0" applyFont="1" applyFill="1" applyBorder="1" applyAlignment="1" applyProtection="1">
      <alignment wrapText="1"/>
    </xf>
    <xf numFmtId="0" fontId="7" fillId="0" borderId="0" xfId="0" applyFont="1" applyFill="1" applyBorder="1" applyAlignment="1">
      <alignment horizontal="left"/>
    </xf>
    <xf numFmtId="9" fontId="7" fillId="0" borderId="0" xfId="0" applyNumberFormat="1" applyFont="1" applyFill="1" applyBorder="1" applyAlignment="1">
      <alignment horizontal="left"/>
    </xf>
    <xf numFmtId="0" fontId="34" fillId="16" borderId="1" xfId="0" applyFont="1" applyFill="1" applyBorder="1" applyAlignment="1">
      <alignment vertical="center" wrapText="1"/>
    </xf>
    <xf numFmtId="0" fontId="5" fillId="16" borderId="1" xfId="0" applyFont="1" applyFill="1" applyBorder="1" applyAlignment="1">
      <alignment vertical="center" wrapText="1"/>
    </xf>
    <xf numFmtId="166" fontId="4" fillId="14" borderId="19" xfId="0" applyNumberFormat="1" applyFont="1" applyFill="1" applyBorder="1" applyAlignment="1">
      <alignment horizontal="center" vertical="center"/>
    </xf>
    <xf numFmtId="0" fontId="5" fillId="16" borderId="1" xfId="0" applyFont="1" applyFill="1" applyBorder="1" applyAlignment="1">
      <alignment wrapText="1"/>
    </xf>
    <xf numFmtId="0" fontId="0" fillId="16" borderId="1" xfId="0" applyFont="1" applyFill="1" applyBorder="1" applyAlignment="1">
      <alignment horizontal="center" wrapText="1"/>
    </xf>
    <xf numFmtId="10" fontId="5" fillId="16" borderId="1" xfId="0" applyNumberFormat="1" applyFont="1" applyFill="1" applyBorder="1" applyAlignment="1">
      <alignment horizontal="center" wrapText="1"/>
    </xf>
    <xf numFmtId="166" fontId="5" fillId="16" borderId="1" xfId="2" applyNumberFormat="1" applyFont="1" applyFill="1" applyBorder="1" applyAlignment="1">
      <alignment horizontal="center" wrapText="1"/>
    </xf>
    <xf numFmtId="0" fontId="5" fillId="14" borderId="23"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34" fillId="14" borderId="14" xfId="0" applyFont="1" applyFill="1" applyBorder="1" applyAlignment="1">
      <alignment horizontal="center" vertical="center" wrapText="1"/>
    </xf>
    <xf numFmtId="0" fontId="34" fillId="14" borderId="9" xfId="0" applyFont="1" applyFill="1" applyBorder="1" applyAlignment="1">
      <alignment horizontal="center" vertical="center" wrapText="1"/>
    </xf>
    <xf numFmtId="0" fontId="34" fillId="14" borderId="10" xfId="0" applyFont="1" applyFill="1" applyBorder="1" applyAlignment="1">
      <alignment horizontal="center" vertical="center" wrapText="1"/>
    </xf>
    <xf numFmtId="1" fontId="10" fillId="14" borderId="0" xfId="0" applyNumberFormat="1" applyFont="1" applyFill="1" applyBorder="1" applyAlignment="1">
      <alignment horizontal="center" vertical="center"/>
    </xf>
    <xf numFmtId="9" fontId="10" fillId="14" borderId="25" xfId="0" applyNumberFormat="1" applyFont="1" applyFill="1" applyBorder="1" applyAlignment="1">
      <alignment horizontal="center" vertical="center"/>
    </xf>
    <xf numFmtId="1" fontId="0" fillId="14" borderId="21" xfId="0" applyNumberFormat="1" applyFont="1" applyFill="1" applyBorder="1" applyAlignment="1">
      <alignment horizontal="center" vertical="center"/>
    </xf>
    <xf numFmtId="9" fontId="4" fillId="14" borderId="24" xfId="0" applyNumberFormat="1" applyFont="1" applyFill="1" applyBorder="1" applyAlignment="1">
      <alignment horizontal="center" vertical="center"/>
    </xf>
    <xf numFmtId="0" fontId="10" fillId="14" borderId="15" xfId="0" applyFont="1" applyFill="1" applyBorder="1" applyAlignment="1">
      <alignment horizontal="center" vertical="center"/>
    </xf>
    <xf numFmtId="0" fontId="5" fillId="14" borderId="26" xfId="0" applyFont="1" applyFill="1" applyBorder="1" applyAlignment="1">
      <alignment horizontal="center" vertical="center" wrapText="1"/>
    </xf>
    <xf numFmtId="0" fontId="3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vertical="center" wrapText="1"/>
    </xf>
    <xf numFmtId="0" fontId="21" fillId="16" borderId="1" xfId="0" applyFont="1" applyFill="1" applyBorder="1" applyAlignment="1">
      <alignment horizontal="center" vertical="center" wrapText="1"/>
    </xf>
    <xf numFmtId="0" fontId="22" fillId="16" borderId="1" xfId="0" applyFont="1" applyFill="1" applyBorder="1" applyAlignment="1">
      <alignment horizontal="center" vertical="center" wrapText="1"/>
    </xf>
    <xf numFmtId="0" fontId="1" fillId="0" borderId="0" xfId="0" applyFont="1" applyFill="1" applyBorder="1" applyAlignment="1" applyProtection="1">
      <alignment horizontal="center" vertical="center" wrapText="1"/>
    </xf>
    <xf numFmtId="0" fontId="5" fillId="13" borderId="1" xfId="0" applyFont="1" applyFill="1" applyBorder="1" applyAlignment="1">
      <alignment horizontal="left" vertical="center" wrapText="1"/>
    </xf>
    <xf numFmtId="0" fontId="34" fillId="10" borderId="1" xfId="0" applyFont="1" applyFill="1" applyBorder="1" applyAlignment="1">
      <alignment horizontal="left" vertical="center" wrapText="1"/>
    </xf>
    <xf numFmtId="0" fontId="34" fillId="6" borderId="1" xfId="0" applyFont="1" applyFill="1" applyBorder="1" applyAlignment="1">
      <alignment horizontal="left" vertical="center" wrapText="1"/>
    </xf>
    <xf numFmtId="0" fontId="34" fillId="9" borderId="1" xfId="0" applyFont="1" applyFill="1" applyBorder="1" applyAlignment="1">
      <alignment horizontal="left" vertical="center" wrapText="1"/>
    </xf>
    <xf numFmtId="0" fontId="34" fillId="8" borderId="1" xfId="0" applyFont="1" applyFill="1" applyBorder="1" applyAlignment="1">
      <alignment horizontal="left" vertical="center" wrapText="1"/>
    </xf>
    <xf numFmtId="0" fontId="34" fillId="7" borderId="1" xfId="0" applyFont="1" applyFill="1" applyBorder="1" applyAlignment="1">
      <alignment horizontal="left" vertical="center" wrapText="1"/>
    </xf>
    <xf numFmtId="1" fontId="8" fillId="11" borderId="1" xfId="0" applyNumberFormat="1" applyFont="1" applyFill="1" applyBorder="1" applyAlignment="1">
      <alignment horizontal="center" vertical="center"/>
    </xf>
    <xf numFmtId="9" fontId="6" fillId="16" borderId="1" xfId="1" applyFont="1" applyFill="1" applyBorder="1" applyAlignment="1">
      <alignment horizontal="center" vertical="center"/>
    </xf>
    <xf numFmtId="0" fontId="6" fillId="16" borderId="1" xfId="0" applyFont="1" applyFill="1" applyBorder="1" applyAlignment="1">
      <alignment horizontal="center" vertical="center"/>
    </xf>
    <xf numFmtId="1" fontId="6" fillId="16" borderId="1" xfId="0" applyNumberFormat="1" applyFont="1" applyFill="1" applyBorder="1" applyAlignment="1">
      <alignment horizontal="center" vertical="center"/>
    </xf>
    <xf numFmtId="0" fontId="0" fillId="0" borderId="1" xfId="0" applyFont="1" applyFill="1" applyBorder="1" applyAlignment="1">
      <alignment horizontal="left" vertical="center" wrapText="1"/>
    </xf>
    <xf numFmtId="0" fontId="0" fillId="3" borderId="2" xfId="0"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0" fontId="0" fillId="3" borderId="7"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wrapText="1"/>
    </xf>
    <xf numFmtId="0" fontId="0" fillId="0" borderId="1" xfId="0" applyFont="1" applyFill="1" applyBorder="1" applyAlignment="1" applyProtection="1">
      <alignment horizontal="center"/>
      <protection locked="0"/>
    </xf>
    <xf numFmtId="0" fontId="0" fillId="0" borderId="2" xfId="0" applyFont="1" applyFill="1" applyBorder="1" applyAlignment="1" applyProtection="1">
      <alignment horizontal="center" vertical="top" wrapText="1"/>
      <protection locked="0"/>
    </xf>
    <xf numFmtId="0" fontId="0" fillId="0" borderId="6"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0" fillId="0" borderId="2"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7" xfId="0" applyFont="1" applyFill="1" applyBorder="1" applyAlignment="1" applyProtection="1">
      <alignment horizontal="center"/>
      <protection locked="0"/>
    </xf>
  </cellXfs>
  <cellStyles count="3">
    <cellStyle name="Good" xfId="2" builtinId="26"/>
    <cellStyle name="Normal" xfId="0" builtinId="0"/>
    <cellStyle name="Percent" xfId="1" builtinId="5"/>
  </cellStyles>
  <dxfs count="0"/>
  <tableStyles count="0" defaultTableStyle="TableStyleMedium2" defaultPivotStyle="PivotStyleLight16"/>
  <colors>
    <mruColors>
      <color rgb="FFFFCCFF"/>
      <color rgb="FFFFFF99"/>
      <color rgb="FFDEBD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showGridLines="0" showRowColHeaders="0" tabSelected="1" zoomScaleNormal="100" workbookViewId="0"/>
  </sheetViews>
  <sheetFormatPr defaultRowHeight="44.45" customHeight="1"/>
  <cols>
    <col min="1" max="1" width="178.85546875" style="41" customWidth="1"/>
  </cols>
  <sheetData>
    <row r="1" spans="1:1" ht="16.149999999999999" customHeight="1">
      <c r="A1" s="36" t="s">
        <v>0</v>
      </c>
    </row>
    <row r="2" spans="1:1" ht="60.6" customHeight="1">
      <c r="A2" s="37" t="s">
        <v>1</v>
      </c>
    </row>
    <row r="3" spans="1:1" ht="15.6" customHeight="1">
      <c r="A3" s="36" t="s">
        <v>2</v>
      </c>
    </row>
    <row r="4" spans="1:1" ht="25.15" customHeight="1">
      <c r="A4" s="38" t="s">
        <v>3</v>
      </c>
    </row>
    <row r="5" spans="1:1" ht="18.600000000000001" customHeight="1">
      <c r="A5" s="36" t="s">
        <v>4</v>
      </c>
    </row>
    <row r="6" spans="1:1" ht="60.6" customHeight="1">
      <c r="A6" s="37" t="s">
        <v>5</v>
      </c>
    </row>
    <row r="7" spans="1:1" ht="18.600000000000001" customHeight="1">
      <c r="A7" s="36" t="s">
        <v>6</v>
      </c>
    </row>
    <row r="8" spans="1:1" ht="26.45" customHeight="1">
      <c r="A8" s="37" t="s">
        <v>7</v>
      </c>
    </row>
    <row r="9" spans="1:1" ht="26.45" customHeight="1">
      <c r="A9" s="37" t="s">
        <v>8</v>
      </c>
    </row>
    <row r="10" spans="1:1" ht="24.6" customHeight="1">
      <c r="A10" s="39" t="s">
        <v>9</v>
      </c>
    </row>
    <row r="11" spans="1:1" ht="24" customHeight="1">
      <c r="A11" s="39" t="s">
        <v>10</v>
      </c>
    </row>
    <row r="12" spans="1:1" ht="24" customHeight="1">
      <c r="A12" s="39" t="s">
        <v>11</v>
      </c>
    </row>
    <row r="13" spans="1:1" ht="25.15" customHeight="1">
      <c r="A13" s="39" t="s">
        <v>12</v>
      </c>
    </row>
    <row r="14" spans="1:1" ht="13.5" customHeight="1">
      <c r="A14" s="39"/>
    </row>
    <row r="15" spans="1:1" ht="25.15" customHeight="1">
      <c r="A15" s="39" t="s">
        <v>260</v>
      </c>
    </row>
    <row r="16" spans="1:1" ht="21" customHeight="1">
      <c r="A16" s="37" t="s">
        <v>261</v>
      </c>
    </row>
    <row r="17" spans="1:1" ht="30" customHeight="1">
      <c r="A17" s="37" t="s">
        <v>262</v>
      </c>
    </row>
    <row r="18" spans="1:1" ht="22.5" customHeight="1">
      <c r="A18" s="37"/>
    </row>
    <row r="19" spans="1:1" ht="57" customHeight="1">
      <c r="A19" s="37" t="s">
        <v>13</v>
      </c>
    </row>
    <row r="20" spans="1:1" ht="11.45" customHeight="1">
      <c r="A20" s="37"/>
    </row>
    <row r="21" spans="1:1" ht="44.45" customHeight="1">
      <c r="A21" s="39" t="s">
        <v>14</v>
      </c>
    </row>
    <row r="22" spans="1:1" ht="44.45" customHeight="1">
      <c r="A22" s="40" t="s">
        <v>15</v>
      </c>
    </row>
    <row r="23" spans="1:1" ht="44.45" customHeight="1">
      <c r="A23" s="40" t="s">
        <v>16</v>
      </c>
    </row>
    <row r="24" spans="1:1" ht="31.15" customHeight="1">
      <c r="A24" s="37"/>
    </row>
    <row r="25" spans="1:1" ht="23.45" customHeight="1">
      <c r="A25" s="37" t="s">
        <v>263</v>
      </c>
    </row>
    <row r="26" spans="1:1" ht="44.45" customHeight="1">
      <c r="A26" s="36"/>
    </row>
    <row r="27" spans="1:1" ht="21" customHeight="1">
      <c r="A27" s="87"/>
    </row>
    <row r="28" spans="1:1" ht="44.45" customHeight="1">
      <c r="A28" s="169"/>
    </row>
    <row r="29" spans="1:1" ht="44.45" customHeight="1">
      <c r="A29" s="169"/>
    </row>
    <row r="30" spans="1:1" ht="44.45" customHeight="1">
      <c r="A30" s="169"/>
    </row>
    <row r="31" spans="1:1" ht="44.45" customHeight="1">
      <c r="A31" s="169"/>
    </row>
  </sheetData>
  <sheetProtection algorithmName="SHA-512" hashValue="pgoQS7fM7y505EzKlUROQo9hm4S02ka0LYTXkvENryhfjxgHsIQF0V5ChVwdU9BloHQTfiBbOMSb9yxAbdwPnw==" saltValue="18deUBPpJGtp29VjNeJ+ew==" spinCount="100000" sheet="1" selectLockedCells="1"/>
  <mergeCells count="1">
    <mergeCell ref="A28:A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24"/>
  <sheetViews>
    <sheetView showGridLines="0" zoomScale="90" zoomScaleNormal="90" workbookViewId="0">
      <pane ySplit="2" topLeftCell="A168" activePane="bottomLeft" state="frozen"/>
      <selection pane="bottomLeft" activeCell="B173" sqref="B173"/>
    </sheetView>
  </sheetViews>
  <sheetFormatPr defaultColWidth="117.85546875" defaultRowHeight="15"/>
  <cols>
    <col min="1" max="1" width="61.85546875" style="29" customWidth="1"/>
    <col min="2" max="2" width="133.42578125" style="63" customWidth="1"/>
    <col min="3" max="3" width="35.7109375" style="11" hidden="1" customWidth="1"/>
    <col min="4" max="5" width="29.42578125" style="30" customWidth="1"/>
    <col min="6" max="13" width="13.7109375" style="117" hidden="1" customWidth="1"/>
    <col min="14" max="14" width="29.42578125" style="118" hidden="1" customWidth="1"/>
    <col min="15" max="15" width="94.28515625" style="53" customWidth="1"/>
    <col min="16" max="57" width="12.7109375" style="53" customWidth="1"/>
    <col min="58" max="16384" width="117.85546875" style="53"/>
  </cols>
  <sheetData>
    <row r="1" spans="1:14" ht="51.6" customHeight="1" thickBot="1">
      <c r="B1" s="164" t="s">
        <v>17</v>
      </c>
    </row>
    <row r="2" spans="1:14" s="54" customFormat="1" ht="48" customHeight="1">
      <c r="A2" s="28" t="s">
        <v>18</v>
      </c>
      <c r="B2" s="165" t="s">
        <v>19</v>
      </c>
      <c r="C2" s="16" t="s">
        <v>19</v>
      </c>
      <c r="D2" s="166" t="s">
        <v>20</v>
      </c>
      <c r="E2" s="28" t="s">
        <v>264</v>
      </c>
      <c r="F2" s="163" t="s">
        <v>21</v>
      </c>
      <c r="G2" s="153" t="s">
        <v>22</v>
      </c>
      <c r="H2" s="153" t="s">
        <v>23</v>
      </c>
      <c r="I2" s="153" t="s">
        <v>24</v>
      </c>
      <c r="J2" s="153" t="s">
        <v>25</v>
      </c>
      <c r="K2" s="153" t="s">
        <v>26</v>
      </c>
      <c r="L2" s="153" t="s">
        <v>27</v>
      </c>
      <c r="M2" s="153" t="s">
        <v>28</v>
      </c>
      <c r="N2" s="154" t="s">
        <v>29</v>
      </c>
    </row>
    <row r="3" spans="1:14" ht="49.9" customHeight="1">
      <c r="A3" s="175" t="s">
        <v>30</v>
      </c>
      <c r="B3" s="175"/>
      <c r="C3" s="175"/>
      <c r="D3" s="175"/>
      <c r="E3" s="175"/>
      <c r="F3" s="155"/>
      <c r="G3" s="156"/>
      <c r="H3" s="156"/>
      <c r="I3" s="156"/>
      <c r="J3" s="156"/>
      <c r="K3" s="156"/>
      <c r="L3" s="156"/>
      <c r="M3" s="156"/>
      <c r="N3" s="157"/>
    </row>
    <row r="4" spans="1:14" ht="49.9" customHeight="1">
      <c r="A4" s="64" t="s">
        <v>31</v>
      </c>
      <c r="B4" s="86"/>
      <c r="C4" s="100" t="str">
        <f>IFERROR(VLOOKUP(B4,List!$A$1:$B$4,2,FALSE), "")</f>
        <v/>
      </c>
      <c r="D4" s="105"/>
      <c r="E4" s="66"/>
      <c r="F4" s="128"/>
      <c r="G4" s="119"/>
      <c r="H4" s="119"/>
      <c r="I4" s="119"/>
      <c r="J4" s="119"/>
      <c r="K4" s="119"/>
      <c r="L4" s="119"/>
      <c r="M4" s="119"/>
      <c r="N4" s="129"/>
    </row>
    <row r="5" spans="1:14" ht="49.9" customHeight="1">
      <c r="A5" s="64" t="s">
        <v>32</v>
      </c>
      <c r="B5" s="86"/>
      <c r="C5" s="65" t="str">
        <f>IFERROR(VLOOKUP(B5,List!$A$1:$B$4,2,FALSE), "")</f>
        <v/>
      </c>
      <c r="D5" s="106"/>
      <c r="E5" s="66"/>
      <c r="F5" s="128"/>
      <c r="G5" s="119"/>
      <c r="H5" s="119"/>
      <c r="I5" s="119"/>
      <c r="J5" s="119"/>
      <c r="K5" s="119"/>
      <c r="L5" s="119"/>
      <c r="M5" s="119"/>
      <c r="N5" s="129"/>
    </row>
    <row r="6" spans="1:14" ht="49.9" customHeight="1">
      <c r="A6" s="64" t="s">
        <v>33</v>
      </c>
      <c r="B6" s="86"/>
      <c r="C6" s="65" t="str">
        <f>IFERROR(VLOOKUP(B6,List!$A$1:$B$4,2,FALSE), "")</f>
        <v/>
      </c>
      <c r="D6" s="106"/>
      <c r="E6" s="66"/>
      <c r="F6" s="128"/>
      <c r="G6" s="119"/>
      <c r="H6" s="119"/>
      <c r="I6" s="119"/>
      <c r="J6" s="119"/>
      <c r="K6" s="119"/>
      <c r="L6" s="119"/>
      <c r="M6" s="119"/>
      <c r="N6" s="129"/>
    </row>
    <row r="7" spans="1:14" ht="49.9" customHeight="1">
      <c r="A7" s="64" t="s">
        <v>34</v>
      </c>
      <c r="B7" s="86"/>
      <c r="C7" s="65" t="str">
        <f>IFERROR(VLOOKUP(B7,List!$A$1:$B$4,2,FALSE), "")</f>
        <v/>
      </c>
      <c r="D7" s="106"/>
      <c r="E7" s="66"/>
      <c r="F7" s="128"/>
      <c r="G7" s="119"/>
      <c r="H7" s="119"/>
      <c r="I7" s="119"/>
      <c r="J7" s="119"/>
      <c r="K7" s="119"/>
      <c r="L7" s="119"/>
      <c r="M7" s="119"/>
      <c r="N7" s="129"/>
    </row>
    <row r="8" spans="1:14" ht="49.9" customHeight="1">
      <c r="A8" s="64" t="s">
        <v>35</v>
      </c>
      <c r="B8" s="86"/>
      <c r="C8" s="65" t="str">
        <f>IFERROR(VLOOKUP(B8,List!$A$1:$B$4,2,FALSE), "")</f>
        <v/>
      </c>
      <c r="D8" s="106"/>
      <c r="E8" s="66"/>
      <c r="F8" s="128"/>
      <c r="G8" s="119"/>
      <c r="H8" s="119"/>
      <c r="I8" s="119"/>
      <c r="J8" s="119"/>
      <c r="K8" s="119"/>
      <c r="L8" s="119"/>
      <c r="M8" s="119"/>
      <c r="N8" s="129"/>
    </row>
    <row r="9" spans="1:14" ht="49.9" customHeight="1">
      <c r="A9" s="64" t="s">
        <v>36</v>
      </c>
      <c r="B9" s="86"/>
      <c r="C9" s="65" t="str">
        <f>IFERROR(VLOOKUP(B9,List!$A$1:$B$4,2,FALSE), "")</f>
        <v/>
      </c>
      <c r="D9" s="106"/>
      <c r="E9" s="66"/>
      <c r="F9" s="128"/>
      <c r="G9" s="119"/>
      <c r="H9" s="119"/>
      <c r="I9" s="119"/>
      <c r="J9" s="119"/>
      <c r="K9" s="119"/>
      <c r="L9" s="119"/>
      <c r="M9" s="119"/>
      <c r="N9" s="129"/>
    </row>
    <row r="10" spans="1:14" ht="49.9" customHeight="1">
      <c r="A10" s="67" t="s">
        <v>37</v>
      </c>
      <c r="B10" s="86"/>
      <c r="C10" s="65" t="str">
        <f>IFERROR(VLOOKUP(B10,List!$A$1:$B$4,2,FALSE), "")</f>
        <v/>
      </c>
      <c r="D10" s="106"/>
      <c r="E10" s="66"/>
      <c r="F10" s="128"/>
      <c r="G10" s="119"/>
      <c r="H10" s="119"/>
      <c r="I10" s="119"/>
      <c r="J10" s="119"/>
      <c r="K10" s="119"/>
      <c r="L10" s="119"/>
      <c r="M10" s="119"/>
      <c r="N10" s="129"/>
    </row>
    <row r="11" spans="1:14" ht="49.9" customHeight="1">
      <c r="A11" s="64" t="s">
        <v>38</v>
      </c>
      <c r="B11" s="86"/>
      <c r="C11" s="65" t="str">
        <f>IFERROR(VLOOKUP(B11,List!$A$1:$B$4,2,FALSE), "")</f>
        <v/>
      </c>
      <c r="D11" s="106"/>
      <c r="E11" s="66"/>
      <c r="F11" s="128"/>
      <c r="G11" s="119"/>
      <c r="H11" s="119"/>
      <c r="I11" s="119"/>
      <c r="J11" s="119"/>
      <c r="K11" s="119"/>
      <c r="L11" s="119"/>
      <c r="M11" s="119"/>
      <c r="N11" s="129"/>
    </row>
    <row r="12" spans="1:14" ht="49.9" customHeight="1">
      <c r="A12" s="64" t="s">
        <v>39</v>
      </c>
      <c r="B12" s="86"/>
      <c r="C12" s="65" t="str">
        <f>IFERROR(VLOOKUP(B12,List!$A$1:$B$4,2,FALSE), "")</f>
        <v/>
      </c>
      <c r="D12" s="106"/>
      <c r="E12" s="66"/>
      <c r="F12" s="128"/>
      <c r="G12" s="119"/>
      <c r="H12" s="119"/>
      <c r="I12" s="119"/>
      <c r="J12" s="119"/>
      <c r="K12" s="119"/>
      <c r="L12" s="119"/>
      <c r="M12" s="119"/>
      <c r="N12" s="129"/>
    </row>
    <row r="13" spans="1:14" ht="49.9" customHeight="1">
      <c r="A13" s="64" t="s">
        <v>40</v>
      </c>
      <c r="B13" s="86"/>
      <c r="C13" s="65" t="str">
        <f>IFERROR(VLOOKUP(B13,List!$A$1:$B$4,2,FALSE), "")</f>
        <v/>
      </c>
      <c r="D13" s="106"/>
      <c r="E13" s="66"/>
      <c r="F13" s="128"/>
      <c r="G13" s="119"/>
      <c r="H13" s="119"/>
      <c r="I13" s="119"/>
      <c r="J13" s="119"/>
      <c r="K13" s="119"/>
      <c r="L13" s="119"/>
      <c r="M13" s="119"/>
      <c r="N13" s="129"/>
    </row>
    <row r="14" spans="1:14" ht="49.9" customHeight="1">
      <c r="A14" s="64" t="s">
        <v>41</v>
      </c>
      <c r="B14" s="86"/>
      <c r="C14" s="101" t="str">
        <f>IFERROR(VLOOKUP(B14,List!$A$1:$B$4,2,FALSE), "")</f>
        <v/>
      </c>
      <c r="D14" s="107"/>
      <c r="E14" s="66"/>
      <c r="F14" s="130"/>
      <c r="G14" s="131"/>
      <c r="H14" s="131"/>
      <c r="I14" s="131"/>
      <c r="J14" s="131"/>
      <c r="K14" s="131"/>
      <c r="L14" s="131"/>
      <c r="M14" s="131"/>
      <c r="N14" s="132"/>
    </row>
    <row r="15" spans="1:14" s="55" customFormat="1" ht="49.9" customHeight="1">
      <c r="A15" s="174" t="s">
        <v>42</v>
      </c>
      <c r="B15" s="174"/>
      <c r="C15" s="174"/>
      <c r="D15" s="174"/>
      <c r="E15" s="174"/>
      <c r="F15" s="120">
        <f>COUNTA(A4:A14)</f>
        <v>11</v>
      </c>
      <c r="G15" s="120">
        <f>COUNTIF(B4:B14,"")</f>
        <v>11</v>
      </c>
      <c r="H15" s="158">
        <f>SUM(C4:C14)</f>
        <v>0</v>
      </c>
      <c r="I15" s="120">
        <f>COUNTIF(C4:C14,3)</f>
        <v>0</v>
      </c>
      <c r="J15" s="120">
        <f>COUNTIF(C4:C14,2)</f>
        <v>0</v>
      </c>
      <c r="K15" s="120">
        <f>COUNTIF(C4:C14,1)</f>
        <v>0</v>
      </c>
      <c r="L15" s="120">
        <f>COUNTIF(C4:C14,0)</f>
        <v>0</v>
      </c>
      <c r="M15" s="120">
        <f>F15*3</f>
        <v>33</v>
      </c>
      <c r="N15" s="159">
        <f>H15/M15</f>
        <v>0</v>
      </c>
    </row>
    <row r="16" spans="1:14" ht="49.9" customHeight="1">
      <c r="A16" s="64" t="s">
        <v>43</v>
      </c>
      <c r="B16" s="84"/>
      <c r="C16" s="100" t="str">
        <f>IFERROR(VLOOKUP(B16,List!$A$1:$B$4,2,FALSE), "")</f>
        <v/>
      </c>
      <c r="D16" s="105"/>
      <c r="E16" s="66"/>
      <c r="F16" s="125"/>
      <c r="G16" s="126"/>
      <c r="H16" s="126"/>
      <c r="I16" s="126"/>
      <c r="J16" s="126"/>
      <c r="K16" s="126"/>
      <c r="L16" s="126"/>
      <c r="M16" s="126"/>
      <c r="N16" s="127"/>
    </row>
    <row r="17" spans="1:14" ht="49.9" customHeight="1">
      <c r="A17" s="64" t="s">
        <v>44</v>
      </c>
      <c r="B17" s="86"/>
      <c r="C17" s="65" t="str">
        <f>IFERROR(VLOOKUP(B17,List!$A$1:$B$4,2,FALSE), "")</f>
        <v/>
      </c>
      <c r="D17" s="106"/>
      <c r="E17" s="66"/>
      <c r="F17" s="128"/>
      <c r="G17" s="119"/>
      <c r="H17" s="119"/>
      <c r="I17" s="119"/>
      <c r="J17" s="119"/>
      <c r="K17" s="119"/>
      <c r="L17" s="119"/>
      <c r="M17" s="119"/>
      <c r="N17" s="129"/>
    </row>
    <row r="18" spans="1:14" ht="49.9" customHeight="1">
      <c r="A18" s="64" t="s">
        <v>45</v>
      </c>
      <c r="B18" s="86"/>
      <c r="C18" s="65" t="str">
        <f>IFERROR(VLOOKUP(B18,List!$A$1:$B$4,2,FALSE), "")</f>
        <v/>
      </c>
      <c r="D18" s="106"/>
      <c r="E18" s="66"/>
      <c r="F18" s="128"/>
      <c r="G18" s="119"/>
      <c r="H18" s="119"/>
      <c r="I18" s="119"/>
      <c r="J18" s="119"/>
      <c r="K18" s="119"/>
      <c r="L18" s="119"/>
      <c r="M18" s="119"/>
      <c r="N18" s="129"/>
    </row>
    <row r="19" spans="1:14" ht="49.9" customHeight="1">
      <c r="A19" s="64" t="s">
        <v>46</v>
      </c>
      <c r="B19" s="86"/>
      <c r="C19" s="65" t="str">
        <f>IFERROR(VLOOKUP(B19,List!$A$1:$B$4,2,FALSE), "")</f>
        <v/>
      </c>
      <c r="D19" s="106"/>
      <c r="E19" s="66"/>
      <c r="F19" s="128"/>
      <c r="G19" s="119"/>
      <c r="H19" s="119"/>
      <c r="I19" s="119"/>
      <c r="J19" s="119"/>
      <c r="K19" s="119"/>
      <c r="L19" s="119"/>
      <c r="M19" s="119"/>
      <c r="N19" s="129"/>
    </row>
    <row r="20" spans="1:14" ht="49.9" customHeight="1">
      <c r="A20" s="64" t="s">
        <v>47</v>
      </c>
      <c r="B20" s="86"/>
      <c r="C20" s="65" t="str">
        <f>IFERROR(VLOOKUP(B20,List!$A$1:$B$4,2,FALSE), "")</f>
        <v/>
      </c>
      <c r="D20" s="106"/>
      <c r="E20" s="66"/>
      <c r="F20" s="128"/>
      <c r="G20" s="119"/>
      <c r="H20" s="119"/>
      <c r="I20" s="119"/>
      <c r="J20" s="119"/>
      <c r="K20" s="119"/>
      <c r="L20" s="119"/>
      <c r="M20" s="119"/>
      <c r="N20" s="129"/>
    </row>
    <row r="21" spans="1:14" ht="49.9" customHeight="1">
      <c r="A21" s="64" t="s">
        <v>48</v>
      </c>
      <c r="B21" s="86"/>
      <c r="C21" s="65" t="str">
        <f>IFERROR(VLOOKUP(B21,List!$A$1:$B$4,2,FALSE), "")</f>
        <v/>
      </c>
      <c r="D21" s="106"/>
      <c r="E21" s="66"/>
      <c r="F21" s="128"/>
      <c r="G21" s="119"/>
      <c r="H21" s="119"/>
      <c r="I21" s="119"/>
      <c r="J21" s="119"/>
      <c r="K21" s="119"/>
      <c r="L21" s="119"/>
      <c r="M21" s="119"/>
      <c r="N21" s="129"/>
    </row>
    <row r="22" spans="1:14" ht="49.9" customHeight="1">
      <c r="A22" s="64" t="s">
        <v>49</v>
      </c>
      <c r="B22" s="86"/>
      <c r="C22" s="65" t="str">
        <f>IFERROR(VLOOKUP(B22,List!$A$1:$B$4,2,FALSE), "")</f>
        <v/>
      </c>
      <c r="D22" s="106"/>
      <c r="E22" s="66"/>
      <c r="F22" s="128"/>
      <c r="G22" s="119"/>
      <c r="H22" s="119"/>
      <c r="I22" s="119"/>
      <c r="J22" s="119"/>
      <c r="K22" s="119"/>
      <c r="L22" s="119"/>
      <c r="M22" s="119"/>
      <c r="N22" s="129"/>
    </row>
    <row r="23" spans="1:14" ht="49.9" customHeight="1">
      <c r="A23" s="64" t="s">
        <v>50</v>
      </c>
      <c r="B23" s="86"/>
      <c r="C23" s="65" t="str">
        <f>IFERROR(VLOOKUP(B23,List!$A$1:$B$4,2,FALSE), "")</f>
        <v/>
      </c>
      <c r="D23" s="106"/>
      <c r="E23" s="66"/>
      <c r="F23" s="128"/>
      <c r="G23" s="119"/>
      <c r="H23" s="119"/>
      <c r="I23" s="119"/>
      <c r="J23" s="119"/>
      <c r="K23" s="119"/>
      <c r="L23" s="119"/>
      <c r="M23" s="119"/>
      <c r="N23" s="129"/>
    </row>
    <row r="24" spans="1:14" ht="49.9" customHeight="1">
      <c r="A24" s="64" t="s">
        <v>51</v>
      </c>
      <c r="B24" s="86"/>
      <c r="C24" s="65" t="str">
        <f>IFERROR(VLOOKUP(B24,List!$A$1:$B$4,2,FALSE), "")</f>
        <v/>
      </c>
      <c r="D24" s="106"/>
      <c r="E24" s="66"/>
      <c r="F24" s="128"/>
      <c r="G24" s="119"/>
      <c r="H24" s="119"/>
      <c r="I24" s="119"/>
      <c r="J24" s="119"/>
      <c r="K24" s="119"/>
      <c r="L24" s="119"/>
      <c r="M24" s="119"/>
      <c r="N24" s="129"/>
    </row>
    <row r="25" spans="1:14" ht="49.9" customHeight="1">
      <c r="A25" s="64" t="s">
        <v>52</v>
      </c>
      <c r="B25" s="86"/>
      <c r="C25" s="65" t="str">
        <f>IFERROR(VLOOKUP(B25,List!$A$1:$B$4,2,FALSE), "")</f>
        <v/>
      </c>
      <c r="D25" s="106"/>
      <c r="E25" s="66"/>
      <c r="F25" s="128"/>
      <c r="G25" s="119"/>
      <c r="H25" s="119"/>
      <c r="I25" s="119"/>
      <c r="J25" s="119"/>
      <c r="K25" s="119"/>
      <c r="L25" s="119"/>
      <c r="M25" s="119"/>
      <c r="N25" s="129"/>
    </row>
    <row r="26" spans="1:14" ht="49.9" customHeight="1">
      <c r="A26" s="64" t="s">
        <v>53</v>
      </c>
      <c r="B26" s="86"/>
      <c r="C26" s="65" t="str">
        <f>IFERROR(VLOOKUP(B26,List!$A$1:$B$4,2,FALSE), "")</f>
        <v/>
      </c>
      <c r="D26" s="106"/>
      <c r="E26" s="66"/>
      <c r="F26" s="128"/>
      <c r="G26" s="119"/>
      <c r="H26" s="119"/>
      <c r="I26" s="119"/>
      <c r="J26" s="119"/>
      <c r="K26" s="119"/>
      <c r="L26" s="119"/>
      <c r="M26" s="119"/>
      <c r="N26" s="129"/>
    </row>
    <row r="27" spans="1:14" s="56" customFormat="1" ht="49.9" customHeight="1">
      <c r="A27" s="67" t="s">
        <v>54</v>
      </c>
      <c r="B27" s="86"/>
      <c r="C27" s="65" t="str">
        <f>IFERROR(VLOOKUP(B27,List!$A$1:$B$4,2,FALSE), "")</f>
        <v/>
      </c>
      <c r="D27" s="108"/>
      <c r="E27" s="68"/>
      <c r="F27" s="162"/>
      <c r="G27" s="120"/>
      <c r="H27" s="120"/>
      <c r="I27" s="120"/>
      <c r="J27" s="120"/>
      <c r="K27" s="120"/>
      <c r="L27" s="120"/>
      <c r="M27" s="120"/>
      <c r="N27" s="129"/>
    </row>
    <row r="28" spans="1:14" s="56" customFormat="1" ht="49.9" customHeight="1">
      <c r="A28" s="67" t="s">
        <v>55</v>
      </c>
      <c r="B28" s="86"/>
      <c r="C28" s="65" t="str">
        <f>IFERROR(VLOOKUP(B28,List!$A$1:$B$4,2,FALSE), "")</f>
        <v/>
      </c>
      <c r="D28" s="108"/>
      <c r="E28" s="68"/>
      <c r="F28" s="162"/>
      <c r="G28" s="120"/>
      <c r="H28" s="120"/>
      <c r="I28" s="120"/>
      <c r="J28" s="120"/>
      <c r="K28" s="120"/>
      <c r="L28" s="120"/>
      <c r="M28" s="120"/>
      <c r="N28" s="129"/>
    </row>
    <row r="29" spans="1:14" ht="49.9" customHeight="1">
      <c r="A29" s="64" t="s">
        <v>56</v>
      </c>
      <c r="B29" s="86"/>
      <c r="C29" s="65" t="str">
        <f>IFERROR(VLOOKUP(B29,List!$A$1:$B$4,2,FALSE), "")</f>
        <v/>
      </c>
      <c r="D29" s="106"/>
      <c r="E29" s="66"/>
      <c r="F29" s="128"/>
      <c r="G29" s="119"/>
      <c r="H29" s="119"/>
      <c r="I29" s="119"/>
      <c r="J29" s="119"/>
      <c r="K29" s="119"/>
      <c r="L29" s="119"/>
      <c r="M29" s="119"/>
      <c r="N29" s="129"/>
    </row>
    <row r="30" spans="1:14" ht="49.9" customHeight="1">
      <c r="A30" s="64" t="s">
        <v>57</v>
      </c>
      <c r="B30" s="86"/>
      <c r="C30" s="65" t="str">
        <f>IFERROR(VLOOKUP(B30,List!$A$1:$B$4,2,FALSE), "")</f>
        <v/>
      </c>
      <c r="D30" s="106"/>
      <c r="E30" s="66"/>
      <c r="F30" s="128"/>
      <c r="G30" s="119"/>
      <c r="H30" s="119"/>
      <c r="I30" s="119"/>
      <c r="J30" s="119"/>
      <c r="K30" s="119"/>
      <c r="L30" s="119"/>
      <c r="M30" s="119"/>
      <c r="N30" s="129"/>
    </row>
    <row r="31" spans="1:14" ht="49.9" customHeight="1">
      <c r="A31" s="64" t="s">
        <v>58</v>
      </c>
      <c r="B31" s="86"/>
      <c r="C31" s="65" t="str">
        <f>IFERROR(VLOOKUP(B31,List!$A$1:$B$4,2,FALSE), "")</f>
        <v/>
      </c>
      <c r="D31" s="106"/>
      <c r="E31" s="66"/>
      <c r="F31" s="128"/>
      <c r="G31" s="119"/>
      <c r="H31" s="119"/>
      <c r="I31" s="119"/>
      <c r="J31" s="119"/>
      <c r="K31" s="119"/>
      <c r="L31" s="119"/>
      <c r="M31" s="119"/>
      <c r="N31" s="129"/>
    </row>
    <row r="32" spans="1:14" ht="49.9" customHeight="1">
      <c r="A32" s="64" t="s">
        <v>59</v>
      </c>
      <c r="B32" s="86"/>
      <c r="C32" s="65" t="str">
        <f>IFERROR(VLOOKUP(B32,List!$A$1:$B$4,2,FALSE), "")</f>
        <v/>
      </c>
      <c r="D32" s="106"/>
      <c r="E32" s="66"/>
      <c r="F32" s="128"/>
      <c r="G32" s="119"/>
      <c r="H32" s="119"/>
      <c r="I32" s="119"/>
      <c r="J32" s="119"/>
      <c r="K32" s="119"/>
      <c r="L32" s="119"/>
      <c r="M32" s="119"/>
      <c r="N32" s="129"/>
    </row>
    <row r="33" spans="1:14" ht="49.9" customHeight="1">
      <c r="A33" s="64" t="s">
        <v>60</v>
      </c>
      <c r="B33" s="86"/>
      <c r="C33" s="65" t="str">
        <f>IFERROR(VLOOKUP(B33,List!$A$1:$B$4,2,FALSE), "")</f>
        <v/>
      </c>
      <c r="D33" s="106"/>
      <c r="E33" s="66"/>
      <c r="F33" s="128"/>
      <c r="G33" s="119"/>
      <c r="H33" s="119"/>
      <c r="I33" s="119"/>
      <c r="J33" s="119"/>
      <c r="K33" s="119"/>
      <c r="L33" s="119"/>
      <c r="M33" s="119"/>
      <c r="N33" s="129"/>
    </row>
    <row r="34" spans="1:14" ht="49.9" customHeight="1">
      <c r="A34" s="64" t="s">
        <v>61</v>
      </c>
      <c r="B34" s="86"/>
      <c r="C34" s="65" t="str">
        <f>IFERROR(VLOOKUP(B34,List!$A$1:$B$4,2,FALSE), "")</f>
        <v/>
      </c>
      <c r="D34" s="106"/>
      <c r="E34" s="66"/>
      <c r="F34" s="128"/>
      <c r="G34" s="119"/>
      <c r="H34" s="119"/>
      <c r="I34" s="119"/>
      <c r="J34" s="119"/>
      <c r="K34" s="119"/>
      <c r="L34" s="119"/>
      <c r="M34" s="119"/>
      <c r="N34" s="129"/>
    </row>
    <row r="35" spans="1:14" ht="49.9" customHeight="1">
      <c r="A35" s="64" t="s">
        <v>62</v>
      </c>
      <c r="B35" s="86"/>
      <c r="C35" s="65" t="str">
        <f>IFERROR(VLOOKUP(B35,List!$A$1:$B$4,2,FALSE), "")</f>
        <v/>
      </c>
      <c r="D35" s="106"/>
      <c r="E35" s="66"/>
      <c r="F35" s="128"/>
      <c r="G35" s="119"/>
      <c r="H35" s="119"/>
      <c r="I35" s="119"/>
      <c r="J35" s="119"/>
      <c r="K35" s="119"/>
      <c r="L35" s="119"/>
      <c r="M35" s="119"/>
      <c r="N35" s="129"/>
    </row>
    <row r="36" spans="1:14" ht="49.9" customHeight="1">
      <c r="A36" s="64" t="s">
        <v>63</v>
      </c>
      <c r="B36" s="86"/>
      <c r="C36" s="65" t="str">
        <f>IFERROR(VLOOKUP(B36,List!$A$1:$B$4,2,FALSE), "")</f>
        <v/>
      </c>
      <c r="D36" s="106"/>
      <c r="E36" s="66"/>
      <c r="F36" s="128"/>
      <c r="G36" s="119"/>
      <c r="H36" s="119"/>
      <c r="I36" s="119"/>
      <c r="J36" s="119"/>
      <c r="K36" s="119"/>
      <c r="L36" s="119"/>
      <c r="M36" s="119"/>
      <c r="N36" s="129"/>
    </row>
    <row r="37" spans="1:14" ht="49.9" customHeight="1">
      <c r="A37" s="64" t="s">
        <v>64</v>
      </c>
      <c r="B37" s="86"/>
      <c r="C37" s="65" t="str">
        <f>IFERROR(VLOOKUP(B37,List!$A$1:$B$4,2,FALSE), "")</f>
        <v/>
      </c>
      <c r="D37" s="106"/>
      <c r="E37" s="66"/>
      <c r="F37" s="128"/>
      <c r="G37" s="119"/>
      <c r="H37" s="119"/>
      <c r="I37" s="119"/>
      <c r="J37" s="119"/>
      <c r="K37" s="119"/>
      <c r="L37" s="119"/>
      <c r="M37" s="119"/>
      <c r="N37" s="129"/>
    </row>
    <row r="38" spans="1:14" ht="49.9" customHeight="1">
      <c r="A38" s="64" t="s">
        <v>65</v>
      </c>
      <c r="B38" s="86"/>
      <c r="C38" s="65" t="str">
        <f>IFERROR(VLOOKUP(B38,List!$A$1:$B$4,2,FALSE), "")</f>
        <v/>
      </c>
      <c r="D38" s="106" t="s">
        <v>66</v>
      </c>
      <c r="E38" s="66"/>
      <c r="F38" s="128"/>
      <c r="G38" s="119"/>
      <c r="H38" s="119"/>
      <c r="I38" s="119"/>
      <c r="J38" s="119"/>
      <c r="K38" s="119"/>
      <c r="L38" s="119"/>
      <c r="M38" s="119"/>
      <c r="N38" s="129"/>
    </row>
    <row r="39" spans="1:14" ht="49.9" customHeight="1">
      <c r="A39" s="64" t="s">
        <v>67</v>
      </c>
      <c r="B39" s="86"/>
      <c r="C39" s="65" t="str">
        <f>IFERROR(VLOOKUP(B39,List!$A$1:$B$4,2,FALSE), "")</f>
        <v/>
      </c>
      <c r="D39" s="106"/>
      <c r="E39" s="66"/>
      <c r="F39" s="128"/>
      <c r="G39" s="119"/>
      <c r="H39" s="119"/>
      <c r="I39" s="119"/>
      <c r="J39" s="119"/>
      <c r="K39" s="119"/>
      <c r="L39" s="119"/>
      <c r="M39" s="119"/>
      <c r="N39" s="129"/>
    </row>
    <row r="40" spans="1:14" ht="49.9" customHeight="1">
      <c r="A40" s="64" t="s">
        <v>68</v>
      </c>
      <c r="B40" s="86"/>
      <c r="C40" s="65" t="str">
        <f>IFERROR(VLOOKUP(B40,List!$A$1:$B$4,2,FALSE), "")</f>
        <v/>
      </c>
      <c r="D40" s="109" t="s">
        <v>69</v>
      </c>
      <c r="E40" s="69"/>
      <c r="F40" s="128"/>
      <c r="G40" s="119"/>
      <c r="H40" s="119"/>
      <c r="I40" s="119"/>
      <c r="J40" s="119"/>
      <c r="K40" s="119"/>
      <c r="L40" s="119"/>
      <c r="M40" s="119"/>
      <c r="N40" s="129"/>
    </row>
    <row r="41" spans="1:14" ht="49.9" customHeight="1">
      <c r="A41" s="64" t="s">
        <v>70</v>
      </c>
      <c r="B41" s="86"/>
      <c r="C41" s="65" t="str">
        <f>IFERROR(VLOOKUP(B41,List!$A$1:$B$4,2,FALSE), "")</f>
        <v/>
      </c>
      <c r="D41" s="109"/>
      <c r="E41" s="69"/>
      <c r="F41" s="128"/>
      <c r="G41" s="119"/>
      <c r="H41" s="119"/>
      <c r="I41" s="119"/>
      <c r="J41" s="119"/>
      <c r="K41" s="119"/>
      <c r="L41" s="119"/>
      <c r="M41" s="119"/>
      <c r="N41" s="129"/>
    </row>
    <row r="42" spans="1:14" ht="49.9" customHeight="1">
      <c r="A42" s="64" t="s">
        <v>71</v>
      </c>
      <c r="B42" s="86"/>
      <c r="C42" s="65" t="str">
        <f>IFERROR(VLOOKUP(B42,List!$A$1:$B$4,2,FALSE), "")</f>
        <v/>
      </c>
      <c r="D42" s="109"/>
      <c r="E42" s="69"/>
      <c r="F42" s="128"/>
      <c r="G42" s="119"/>
      <c r="H42" s="119"/>
      <c r="I42" s="119"/>
      <c r="J42" s="119"/>
      <c r="K42" s="119"/>
      <c r="L42" s="119"/>
      <c r="M42" s="119"/>
      <c r="N42" s="129"/>
    </row>
    <row r="43" spans="1:14" ht="49.9" customHeight="1">
      <c r="A43" s="64" t="s">
        <v>72</v>
      </c>
      <c r="B43" s="86"/>
      <c r="C43" s="65" t="str">
        <f>IFERROR(VLOOKUP(B43,List!$A$1:$B$4,2,FALSE), "")</f>
        <v/>
      </c>
      <c r="D43" s="109"/>
      <c r="E43" s="69"/>
      <c r="F43" s="128"/>
      <c r="G43" s="119"/>
      <c r="H43" s="119"/>
      <c r="I43" s="119"/>
      <c r="J43" s="119"/>
      <c r="K43" s="119"/>
      <c r="L43" s="119"/>
      <c r="M43" s="119"/>
      <c r="N43" s="129"/>
    </row>
    <row r="44" spans="1:14" ht="49.9" customHeight="1">
      <c r="A44" s="64" t="s">
        <v>73</v>
      </c>
      <c r="B44" s="86"/>
      <c r="C44" s="65" t="str">
        <f>IFERROR(VLOOKUP(B44,List!$A$1:$B$4,2,FALSE), "")</f>
        <v/>
      </c>
      <c r="D44" s="106" t="s">
        <v>74</v>
      </c>
      <c r="E44" s="66"/>
      <c r="F44" s="128"/>
      <c r="G44" s="119"/>
      <c r="H44" s="119"/>
      <c r="I44" s="119"/>
      <c r="J44" s="119"/>
      <c r="K44" s="119"/>
      <c r="L44" s="119"/>
      <c r="M44" s="119"/>
      <c r="N44" s="129"/>
    </row>
    <row r="45" spans="1:14" ht="49.9" customHeight="1">
      <c r="A45" s="64" t="s">
        <v>75</v>
      </c>
      <c r="B45" s="86"/>
      <c r="C45" s="65" t="str">
        <f>IFERROR(VLOOKUP(B45,List!$A$1:$B$4,2,FALSE), "")</f>
        <v/>
      </c>
      <c r="D45" s="106"/>
      <c r="E45" s="66"/>
      <c r="F45" s="128"/>
      <c r="G45" s="119"/>
      <c r="H45" s="119"/>
      <c r="I45" s="119"/>
      <c r="J45" s="119"/>
      <c r="K45" s="119"/>
      <c r="L45" s="119"/>
      <c r="M45" s="119"/>
      <c r="N45" s="129"/>
    </row>
    <row r="46" spans="1:14" ht="49.9" customHeight="1">
      <c r="A46" s="64" t="s">
        <v>76</v>
      </c>
      <c r="B46" s="86"/>
      <c r="C46" s="65" t="str">
        <f>IFERROR(VLOOKUP(B46,List!$A$1:$B$4,2,FALSE), "")</f>
        <v/>
      </c>
      <c r="D46" s="106"/>
      <c r="E46" s="66"/>
      <c r="F46" s="128"/>
      <c r="G46" s="119"/>
      <c r="H46" s="119"/>
      <c r="I46" s="119"/>
      <c r="J46" s="119"/>
      <c r="K46" s="119"/>
      <c r="L46" s="119"/>
      <c r="M46" s="119"/>
      <c r="N46" s="129"/>
    </row>
    <row r="47" spans="1:14" ht="49.9" customHeight="1">
      <c r="A47" s="64" t="s">
        <v>77</v>
      </c>
      <c r="B47" s="86"/>
      <c r="C47" s="65" t="str">
        <f>IFERROR(VLOOKUP(B47,List!$A$1:$B$4,2,FALSE), "")</f>
        <v/>
      </c>
      <c r="D47" s="106"/>
      <c r="E47" s="66"/>
      <c r="F47" s="128"/>
      <c r="G47" s="119"/>
      <c r="H47" s="119"/>
      <c r="I47" s="119"/>
      <c r="J47" s="119"/>
      <c r="K47" s="119"/>
      <c r="L47" s="119"/>
      <c r="M47" s="119"/>
      <c r="N47" s="129"/>
    </row>
    <row r="48" spans="1:14" ht="49.9" customHeight="1">
      <c r="A48" s="64" t="s">
        <v>78</v>
      </c>
      <c r="B48" s="86"/>
      <c r="C48" s="65" t="str">
        <f>IFERROR(VLOOKUP(B48,List!$A$1:$B$4,2,FALSE), "")</f>
        <v/>
      </c>
      <c r="D48" s="106"/>
      <c r="E48" s="66"/>
      <c r="F48" s="128"/>
      <c r="G48" s="119"/>
      <c r="H48" s="119"/>
      <c r="I48" s="119"/>
      <c r="J48" s="119"/>
      <c r="K48" s="119"/>
      <c r="L48" s="119"/>
      <c r="M48" s="119"/>
      <c r="N48" s="129"/>
    </row>
    <row r="49" spans="1:14" ht="49.9" customHeight="1">
      <c r="A49" s="64" t="s">
        <v>79</v>
      </c>
      <c r="B49" s="86"/>
      <c r="C49" s="65" t="str">
        <f>IFERROR(VLOOKUP(B49,List!$A$1:$B$4,2,FALSE), "")</f>
        <v/>
      </c>
      <c r="D49" s="106"/>
      <c r="E49" s="66"/>
      <c r="F49" s="128"/>
      <c r="G49" s="119"/>
      <c r="H49" s="119"/>
      <c r="I49" s="119"/>
      <c r="J49" s="119"/>
      <c r="K49" s="119"/>
      <c r="L49" s="119"/>
      <c r="M49" s="119"/>
      <c r="N49" s="129"/>
    </row>
    <row r="50" spans="1:14" ht="49.9" customHeight="1">
      <c r="A50" s="64" t="s">
        <v>80</v>
      </c>
      <c r="B50" s="86"/>
      <c r="C50" s="65" t="str">
        <f>IFERROR(VLOOKUP(B50,List!$A$1:$B$4,2,FALSE), "")</f>
        <v/>
      </c>
      <c r="D50" s="106"/>
      <c r="E50" s="66"/>
      <c r="F50" s="128"/>
      <c r="G50" s="119"/>
      <c r="H50" s="119"/>
      <c r="I50" s="119"/>
      <c r="J50" s="119"/>
      <c r="K50" s="119"/>
      <c r="L50" s="119"/>
      <c r="M50" s="119"/>
      <c r="N50" s="129"/>
    </row>
    <row r="51" spans="1:14" ht="49.9" customHeight="1">
      <c r="A51" s="64" t="s">
        <v>81</v>
      </c>
      <c r="B51" s="86"/>
      <c r="C51" s="65" t="str">
        <f>IFERROR(VLOOKUP(B51,List!$A$1:$B$4,2,FALSE), "")</f>
        <v/>
      </c>
      <c r="D51" s="106"/>
      <c r="E51" s="66"/>
      <c r="F51" s="128"/>
      <c r="G51" s="119"/>
      <c r="H51" s="119"/>
      <c r="I51" s="119"/>
      <c r="J51" s="119"/>
      <c r="K51" s="119"/>
      <c r="L51" s="119"/>
      <c r="M51" s="119"/>
      <c r="N51" s="129"/>
    </row>
    <row r="52" spans="1:14" ht="49.9" customHeight="1">
      <c r="A52" s="64" t="s">
        <v>82</v>
      </c>
      <c r="B52" s="86"/>
      <c r="C52" s="65" t="str">
        <f>IFERROR(VLOOKUP(B52,List!$A$1:$B$4,2,FALSE), "")</f>
        <v/>
      </c>
      <c r="D52" s="106"/>
      <c r="E52" s="66"/>
      <c r="F52" s="128"/>
      <c r="G52" s="119"/>
      <c r="H52" s="119"/>
      <c r="I52" s="119"/>
      <c r="J52" s="119"/>
      <c r="K52" s="119"/>
      <c r="L52" s="119"/>
      <c r="M52" s="119"/>
      <c r="N52" s="129"/>
    </row>
    <row r="53" spans="1:14" ht="49.9" customHeight="1">
      <c r="A53" s="64" t="s">
        <v>83</v>
      </c>
      <c r="B53" s="86"/>
      <c r="C53" s="65" t="str">
        <f>IFERROR(VLOOKUP(B53,List!$A$1:$B$4,2,FALSE), "")</f>
        <v/>
      </c>
      <c r="D53" s="106"/>
      <c r="E53" s="66"/>
      <c r="F53" s="128"/>
      <c r="G53" s="119"/>
      <c r="H53" s="119"/>
      <c r="I53" s="119"/>
      <c r="J53" s="119"/>
      <c r="K53" s="119"/>
      <c r="L53" s="119"/>
      <c r="M53" s="119"/>
      <c r="N53" s="129"/>
    </row>
    <row r="54" spans="1:14" ht="49.9" customHeight="1">
      <c r="A54" s="64" t="s">
        <v>84</v>
      </c>
      <c r="B54" s="86"/>
      <c r="C54" s="65" t="str">
        <f>IFERROR(VLOOKUP(B54,List!$A$1:$B$4,2,FALSE), "")</f>
        <v/>
      </c>
      <c r="D54" s="106"/>
      <c r="E54" s="66"/>
      <c r="F54" s="128"/>
      <c r="G54" s="119"/>
      <c r="H54" s="119"/>
      <c r="I54" s="119"/>
      <c r="J54" s="119"/>
      <c r="K54" s="119"/>
      <c r="L54" s="119"/>
      <c r="M54" s="119"/>
      <c r="N54" s="129"/>
    </row>
    <row r="55" spans="1:14" ht="49.9" customHeight="1">
      <c r="A55" s="64" t="s">
        <v>85</v>
      </c>
      <c r="B55" s="86"/>
      <c r="C55" s="65" t="str">
        <f>IFERROR(VLOOKUP(B55,List!$A$1:$B$4,2,FALSE), "")</f>
        <v/>
      </c>
      <c r="D55" s="106"/>
      <c r="E55" s="66"/>
      <c r="F55" s="128"/>
      <c r="G55" s="119"/>
      <c r="H55" s="119"/>
      <c r="I55" s="119"/>
      <c r="J55" s="119"/>
      <c r="K55" s="119"/>
      <c r="L55" s="119"/>
      <c r="M55" s="119"/>
      <c r="N55" s="129"/>
    </row>
    <row r="56" spans="1:14" ht="49.9" customHeight="1">
      <c r="A56" s="64" t="s">
        <v>86</v>
      </c>
      <c r="B56" s="86"/>
      <c r="C56" s="65" t="str">
        <f>IFERROR(VLOOKUP(B56,List!$A$1:$B$4,2,FALSE), "")</f>
        <v/>
      </c>
      <c r="D56" s="106"/>
      <c r="E56" s="66"/>
      <c r="F56" s="128"/>
      <c r="G56" s="119"/>
      <c r="H56" s="119"/>
      <c r="I56" s="119"/>
      <c r="J56" s="119"/>
      <c r="K56" s="119"/>
      <c r="L56" s="119"/>
      <c r="M56" s="119"/>
      <c r="N56" s="129"/>
    </row>
    <row r="57" spans="1:14" ht="49.9" customHeight="1">
      <c r="A57" s="70" t="s">
        <v>87</v>
      </c>
      <c r="B57" s="86"/>
      <c r="C57" s="65" t="str">
        <f>IFERROR(VLOOKUP(B57,List!$A$1:$B$4,2,FALSE), "")</f>
        <v/>
      </c>
      <c r="D57" s="106"/>
      <c r="E57" s="66"/>
      <c r="F57" s="128"/>
      <c r="G57" s="119"/>
      <c r="H57" s="119"/>
      <c r="I57" s="119"/>
      <c r="J57" s="119"/>
      <c r="K57" s="119"/>
      <c r="L57" s="119"/>
      <c r="M57" s="119"/>
      <c r="N57" s="129"/>
    </row>
    <row r="58" spans="1:14" ht="49.9" customHeight="1">
      <c r="A58" s="64" t="s">
        <v>88</v>
      </c>
      <c r="B58" s="86"/>
      <c r="C58" s="65" t="str">
        <f>IFERROR(VLOOKUP(B58,List!$A$1:$B$4,2,FALSE), "")</f>
        <v/>
      </c>
      <c r="D58" s="106"/>
      <c r="E58" s="66"/>
      <c r="F58" s="128"/>
      <c r="G58" s="119"/>
      <c r="H58" s="119"/>
      <c r="I58" s="119"/>
      <c r="J58" s="119"/>
      <c r="K58" s="119"/>
      <c r="L58" s="119"/>
      <c r="M58" s="119"/>
      <c r="N58" s="129"/>
    </row>
    <row r="59" spans="1:14" ht="49.9" customHeight="1">
      <c r="A59" s="64" t="s">
        <v>89</v>
      </c>
      <c r="B59" s="86"/>
      <c r="C59" s="65" t="str">
        <f>IFERROR(VLOOKUP(B59,List!$A$1:$B$4,2,FALSE), "")</f>
        <v/>
      </c>
      <c r="D59" s="106"/>
      <c r="E59" s="66"/>
      <c r="F59" s="128"/>
      <c r="G59" s="119"/>
      <c r="H59" s="119"/>
      <c r="I59" s="119"/>
      <c r="J59" s="119"/>
      <c r="K59" s="119"/>
      <c r="L59" s="119"/>
      <c r="M59" s="119"/>
      <c r="N59" s="129"/>
    </row>
    <row r="60" spans="1:14" ht="49.9" customHeight="1">
      <c r="A60" s="64" t="s">
        <v>90</v>
      </c>
      <c r="B60" s="86"/>
      <c r="C60" s="65" t="str">
        <f>IFERROR(VLOOKUP(B60,List!$A$1:$B$4,2,FALSE), "")</f>
        <v/>
      </c>
      <c r="D60" s="106"/>
      <c r="E60" s="66"/>
      <c r="F60" s="128"/>
      <c r="G60" s="119"/>
      <c r="H60" s="119"/>
      <c r="I60" s="119"/>
      <c r="J60" s="119"/>
      <c r="K60" s="119"/>
      <c r="L60" s="119"/>
      <c r="M60" s="119"/>
      <c r="N60" s="129"/>
    </row>
    <row r="61" spans="1:14" ht="49.9" customHeight="1">
      <c r="A61" s="64" t="s">
        <v>91</v>
      </c>
      <c r="B61" s="86"/>
      <c r="C61" s="65" t="str">
        <f>IFERROR(VLOOKUP(B61,List!$A$1:$B$4,2,FALSE), "")</f>
        <v/>
      </c>
      <c r="D61" s="106"/>
      <c r="E61" s="66"/>
      <c r="F61" s="128"/>
      <c r="G61" s="119"/>
      <c r="H61" s="119"/>
      <c r="I61" s="119"/>
      <c r="J61" s="119"/>
      <c r="K61" s="119"/>
      <c r="L61" s="119"/>
      <c r="M61" s="119"/>
      <c r="N61" s="129"/>
    </row>
    <row r="62" spans="1:14" ht="49.9" customHeight="1">
      <c r="A62" s="71" t="s">
        <v>92</v>
      </c>
      <c r="B62" s="86"/>
      <c r="C62" s="65" t="str">
        <f>IFERROR(VLOOKUP(B62,List!$A$1:$B$4,2,FALSE), "")</f>
        <v/>
      </c>
      <c r="D62" s="106"/>
      <c r="E62" s="66"/>
      <c r="F62" s="128"/>
      <c r="G62" s="119"/>
      <c r="H62" s="119"/>
      <c r="I62" s="119"/>
      <c r="J62" s="119"/>
      <c r="K62" s="119"/>
      <c r="L62" s="119"/>
      <c r="M62" s="119"/>
      <c r="N62" s="129"/>
    </row>
    <row r="63" spans="1:14" ht="49.9" customHeight="1">
      <c r="A63" s="64" t="s">
        <v>93</v>
      </c>
      <c r="B63" s="86"/>
      <c r="C63" s="65" t="str">
        <f>IFERROR(VLOOKUP(B63,List!$A$1:$B$4,2,FALSE), "")</f>
        <v/>
      </c>
      <c r="D63" s="106"/>
      <c r="E63" s="66"/>
      <c r="F63" s="128"/>
      <c r="G63" s="119"/>
      <c r="H63" s="119"/>
      <c r="I63" s="119"/>
      <c r="J63" s="119"/>
      <c r="K63" s="119"/>
      <c r="L63" s="119"/>
      <c r="M63" s="119"/>
      <c r="N63" s="129"/>
    </row>
    <row r="64" spans="1:14" ht="49.9" customHeight="1">
      <c r="A64" s="70" t="s">
        <v>94</v>
      </c>
      <c r="B64" s="86"/>
      <c r="C64" s="65" t="str">
        <f>IFERROR(VLOOKUP(B64,List!$A$1:$B$4,2,FALSE), "")</f>
        <v/>
      </c>
      <c r="D64" s="106"/>
      <c r="E64" s="66"/>
      <c r="F64" s="128"/>
      <c r="G64" s="119"/>
      <c r="H64" s="119"/>
      <c r="I64" s="119"/>
      <c r="J64" s="119"/>
      <c r="K64" s="119"/>
      <c r="L64" s="119"/>
      <c r="M64" s="119"/>
      <c r="N64" s="129"/>
    </row>
    <row r="65" spans="1:14" ht="49.9" customHeight="1">
      <c r="A65" s="64" t="s">
        <v>95</v>
      </c>
      <c r="B65" s="86"/>
      <c r="C65" s="65" t="str">
        <f>IFERROR(VLOOKUP(B65,List!$A$1:$B$4,2,FALSE), "")</f>
        <v/>
      </c>
      <c r="D65" s="106"/>
      <c r="E65" s="66"/>
      <c r="F65" s="128"/>
      <c r="G65" s="119"/>
      <c r="H65" s="119"/>
      <c r="I65" s="119"/>
      <c r="J65" s="119"/>
      <c r="K65" s="119"/>
      <c r="L65" s="119"/>
      <c r="M65" s="119"/>
      <c r="N65" s="129"/>
    </row>
    <row r="66" spans="1:14" ht="49.9" customHeight="1">
      <c r="A66" s="64" t="s">
        <v>96</v>
      </c>
      <c r="B66" s="86"/>
      <c r="C66" s="65" t="str">
        <f>IFERROR(VLOOKUP(B66,List!$A$1:$B$4,2,FALSE), "")</f>
        <v/>
      </c>
      <c r="D66" s="106"/>
      <c r="E66" s="66"/>
      <c r="F66" s="128"/>
      <c r="G66" s="119"/>
      <c r="H66" s="119"/>
      <c r="I66" s="119"/>
      <c r="J66" s="119"/>
      <c r="K66" s="119"/>
      <c r="L66" s="119"/>
      <c r="M66" s="119"/>
      <c r="N66" s="129"/>
    </row>
    <row r="67" spans="1:14" ht="49.9" customHeight="1">
      <c r="A67" s="64" t="s">
        <v>97</v>
      </c>
      <c r="B67" s="86"/>
      <c r="C67" s="65" t="str">
        <f>IFERROR(VLOOKUP(B67,List!$A$1:$B$4,2,FALSE), "")</f>
        <v/>
      </c>
      <c r="D67" s="106"/>
      <c r="E67" s="66"/>
      <c r="F67" s="128"/>
      <c r="G67" s="119"/>
      <c r="H67" s="119"/>
      <c r="I67" s="119"/>
      <c r="J67" s="119"/>
      <c r="K67" s="119"/>
      <c r="L67" s="119"/>
      <c r="M67" s="119"/>
      <c r="N67" s="129"/>
    </row>
    <row r="68" spans="1:14" ht="49.9" customHeight="1">
      <c r="A68" s="64" t="s">
        <v>98</v>
      </c>
      <c r="B68" s="86"/>
      <c r="C68" s="65" t="str">
        <f>IFERROR(VLOOKUP(B68,List!$A$1:$B$4,2,FALSE), "")</f>
        <v/>
      </c>
      <c r="D68" s="106"/>
      <c r="E68" s="66"/>
      <c r="F68" s="128"/>
      <c r="G68" s="119"/>
      <c r="H68" s="119"/>
      <c r="I68" s="119"/>
      <c r="J68" s="119"/>
      <c r="K68" s="119"/>
      <c r="L68" s="119"/>
      <c r="M68" s="119"/>
      <c r="N68" s="129"/>
    </row>
    <row r="69" spans="1:14" ht="49.9" customHeight="1">
      <c r="A69" s="64" t="s">
        <v>99</v>
      </c>
      <c r="B69" s="86"/>
      <c r="C69" s="65" t="str">
        <f>IFERROR(VLOOKUP(B69,List!$A$1:$B$4,2,FALSE), "")</f>
        <v/>
      </c>
      <c r="D69" s="106"/>
      <c r="E69" s="66"/>
      <c r="F69" s="128"/>
      <c r="G69" s="119"/>
      <c r="H69" s="119"/>
      <c r="I69" s="119"/>
      <c r="J69" s="119"/>
      <c r="K69" s="119"/>
      <c r="L69" s="119"/>
      <c r="M69" s="119"/>
      <c r="N69" s="129"/>
    </row>
    <row r="70" spans="1:14" ht="49.9" customHeight="1">
      <c r="A70" s="102" t="s">
        <v>100</v>
      </c>
      <c r="B70" s="85"/>
      <c r="C70" s="101" t="str">
        <f>IFERROR(VLOOKUP(B70,List!$A$1:$B$4,2,FALSE), "")</f>
        <v/>
      </c>
      <c r="D70" s="107"/>
      <c r="E70" s="66"/>
      <c r="F70" s="130"/>
      <c r="G70" s="131"/>
      <c r="H70" s="131"/>
      <c r="I70" s="131"/>
      <c r="J70" s="131"/>
      <c r="K70" s="131"/>
      <c r="L70" s="131"/>
      <c r="M70" s="131"/>
      <c r="N70" s="132"/>
    </row>
    <row r="71" spans="1:14" ht="49.9" customHeight="1" thickBot="1">
      <c r="A71" s="170" t="s">
        <v>270</v>
      </c>
      <c r="B71" s="170"/>
      <c r="C71" s="170"/>
      <c r="D71" s="170"/>
      <c r="E71" s="170"/>
      <c r="F71" s="140">
        <f>COUNTA(A16:A70)</f>
        <v>55</v>
      </c>
      <c r="G71" s="140">
        <f>COUNTIF(B16:B70,"")</f>
        <v>55</v>
      </c>
      <c r="H71" s="160">
        <f>SUM(C16:C70)</f>
        <v>0</v>
      </c>
      <c r="I71" s="140">
        <f>COUNTIF(C16:C70,3)</f>
        <v>0</v>
      </c>
      <c r="J71" s="140">
        <f>COUNTIF(C16:C70,2)</f>
        <v>0</v>
      </c>
      <c r="K71" s="140">
        <f>COUNTIF(C16:C70,1)</f>
        <v>0</v>
      </c>
      <c r="L71" s="140">
        <f>COUNTIF(C16:C70,0)</f>
        <v>0</v>
      </c>
      <c r="M71" s="140">
        <f>(F71)*3</f>
        <v>165</v>
      </c>
      <c r="N71" s="161">
        <f>H71/M71</f>
        <v>0</v>
      </c>
    </row>
    <row r="72" spans="1:14" ht="49.9" customHeight="1">
      <c r="A72" s="103" t="s">
        <v>265</v>
      </c>
      <c r="B72" s="79"/>
      <c r="C72" s="101" t="str">
        <f>IFERROR(VLOOKUP(B72,List!$A$1:$B$4,2,FALSE), "")</f>
        <v/>
      </c>
      <c r="D72" s="106"/>
      <c r="E72" s="66"/>
      <c r="F72" s="128"/>
      <c r="G72" s="119"/>
      <c r="H72" s="119"/>
      <c r="I72" s="119"/>
      <c r="J72" s="119"/>
      <c r="K72" s="119"/>
      <c r="L72" s="119"/>
      <c r="M72" s="119"/>
      <c r="N72" s="129"/>
    </row>
    <row r="73" spans="1:14" ht="49.9" customHeight="1">
      <c r="A73" s="103" t="s">
        <v>266</v>
      </c>
      <c r="B73" s="79"/>
      <c r="C73" s="101" t="str">
        <f>IFERROR(VLOOKUP(B73,List!$A$1:$B$4,2,FALSE), "")</f>
        <v/>
      </c>
      <c r="D73" s="106"/>
      <c r="E73" s="66"/>
      <c r="F73" s="128"/>
      <c r="G73" s="119"/>
      <c r="H73" s="119"/>
      <c r="I73" s="119"/>
      <c r="J73" s="119"/>
      <c r="K73" s="119"/>
      <c r="L73" s="119"/>
      <c r="M73" s="119"/>
      <c r="N73" s="129"/>
    </row>
    <row r="74" spans="1:14" ht="49.9" customHeight="1">
      <c r="A74" s="103" t="s">
        <v>267</v>
      </c>
      <c r="B74" s="79"/>
      <c r="C74" s="101" t="str">
        <f>IFERROR(VLOOKUP(B74,List!$A$1:$B$4,2,FALSE), "")</f>
        <v/>
      </c>
      <c r="D74" s="106"/>
      <c r="E74" s="66"/>
      <c r="F74" s="128"/>
      <c r="G74" s="119"/>
      <c r="H74" s="119"/>
      <c r="I74" s="119"/>
      <c r="J74" s="119"/>
      <c r="K74" s="119"/>
      <c r="L74" s="119"/>
      <c r="M74" s="119"/>
      <c r="N74" s="129"/>
    </row>
    <row r="75" spans="1:14" ht="49.9" customHeight="1">
      <c r="A75" s="103" t="s">
        <v>268</v>
      </c>
      <c r="B75" s="79"/>
      <c r="C75" s="101" t="str">
        <f>IFERROR(VLOOKUP(B75,List!$A$1:$B$4,2,FALSE), "")</f>
        <v/>
      </c>
      <c r="D75" s="106"/>
      <c r="E75" s="66"/>
      <c r="F75" s="128"/>
      <c r="G75" s="119"/>
      <c r="H75" s="119"/>
      <c r="I75" s="119"/>
      <c r="J75" s="119"/>
      <c r="K75" s="119"/>
      <c r="L75" s="119"/>
      <c r="M75" s="119"/>
      <c r="N75" s="129"/>
    </row>
    <row r="76" spans="1:14" ht="49.9" customHeight="1" thickBot="1">
      <c r="A76" s="103" t="s">
        <v>269</v>
      </c>
      <c r="B76" s="79"/>
      <c r="C76" s="101" t="str">
        <f>IFERROR(VLOOKUP(B76,List!$A$1:$B$4,2,FALSE), "")</f>
        <v/>
      </c>
      <c r="D76" s="106"/>
      <c r="E76" s="66"/>
      <c r="F76" s="139"/>
      <c r="G76" s="140"/>
      <c r="H76" s="140"/>
      <c r="I76" s="140"/>
      <c r="J76" s="140"/>
      <c r="K76" s="140"/>
      <c r="L76" s="140"/>
      <c r="M76" s="140"/>
      <c r="N76" s="141"/>
    </row>
    <row r="77" spans="1:14" s="55" customFormat="1" ht="49.9" customHeight="1" thickBot="1">
      <c r="A77" s="173" t="s">
        <v>101</v>
      </c>
      <c r="B77" s="173"/>
      <c r="C77" s="173"/>
      <c r="D77" s="173"/>
      <c r="E77" s="173"/>
      <c r="F77" s="133">
        <f>COUNTA(A72:A76)</f>
        <v>5</v>
      </c>
      <c r="G77" s="133">
        <f>COUNTIF(B72:B76,"")</f>
        <v>5</v>
      </c>
      <c r="H77" s="134">
        <f>SUM(C72:C76)</f>
        <v>0</v>
      </c>
      <c r="I77" s="133">
        <f>COUNTIF(C72:C76,3)</f>
        <v>0</v>
      </c>
      <c r="J77" s="133">
        <f>COUNTIF(C72:C76,2)</f>
        <v>0</v>
      </c>
      <c r="K77" s="133">
        <f>COUNTIF(C72:C76,1)</f>
        <v>0</v>
      </c>
      <c r="L77" s="133">
        <f>COUNTIF(C72:C76,0)</f>
        <v>0</v>
      </c>
      <c r="M77" s="133">
        <f>(F77)*3</f>
        <v>15</v>
      </c>
      <c r="N77" s="135">
        <f>H77/M77</f>
        <v>0</v>
      </c>
    </row>
    <row r="78" spans="1:14" ht="49.9" customHeight="1">
      <c r="A78" s="64" t="s">
        <v>102</v>
      </c>
      <c r="B78" s="84"/>
      <c r="C78" s="100" t="str">
        <f>IFERROR(VLOOKUP(B78,List!$A$1:$B$4,2,FALSE), "")</f>
        <v/>
      </c>
      <c r="D78" s="105"/>
      <c r="E78" s="66"/>
      <c r="F78" s="119"/>
      <c r="G78" s="119"/>
      <c r="H78" s="119"/>
      <c r="I78" s="119"/>
      <c r="J78" s="119"/>
      <c r="K78" s="119"/>
      <c r="L78" s="119"/>
      <c r="M78" s="119"/>
      <c r="N78" s="112"/>
    </row>
    <row r="79" spans="1:14" s="29" customFormat="1" ht="49.9" customHeight="1">
      <c r="A79" s="64" t="s">
        <v>103</v>
      </c>
      <c r="B79" s="86"/>
      <c r="C79" s="65" t="str">
        <f>IFERROR(VLOOKUP(B79,List!$A$1:$B$4,2,FALSE), "")</f>
        <v/>
      </c>
      <c r="D79" s="106"/>
      <c r="E79" s="66"/>
      <c r="F79" s="121"/>
      <c r="G79" s="121"/>
      <c r="H79" s="121"/>
      <c r="I79" s="121"/>
      <c r="J79" s="121"/>
      <c r="K79" s="121"/>
      <c r="L79" s="121"/>
      <c r="M79" s="121"/>
      <c r="N79" s="122"/>
    </row>
    <row r="80" spans="1:14" s="29" customFormat="1" ht="49.9" customHeight="1">
      <c r="A80" s="64" t="s">
        <v>104</v>
      </c>
      <c r="B80" s="86"/>
      <c r="C80" s="65" t="str">
        <f>IFERROR(VLOOKUP(B80,List!$A$1:$B$4,2,FALSE), "")</f>
        <v/>
      </c>
      <c r="D80" s="106"/>
      <c r="E80" s="66"/>
      <c r="F80" s="121"/>
      <c r="G80" s="121"/>
      <c r="H80" s="121"/>
      <c r="I80" s="121"/>
      <c r="J80" s="121"/>
      <c r="K80" s="121"/>
      <c r="L80" s="121"/>
      <c r="M80" s="121"/>
      <c r="N80" s="122"/>
    </row>
    <row r="81" spans="1:14" s="29" customFormat="1" ht="49.9" customHeight="1">
      <c r="A81" s="64" t="s">
        <v>105</v>
      </c>
      <c r="B81" s="86"/>
      <c r="C81" s="65" t="str">
        <f>IFERROR(VLOOKUP(B81,List!$A$1:$B$4,2,FALSE), "")</f>
        <v/>
      </c>
      <c r="D81" s="106"/>
      <c r="E81" s="66"/>
      <c r="F81" s="121"/>
      <c r="G81" s="121"/>
      <c r="H81" s="121"/>
      <c r="I81" s="121"/>
      <c r="J81" s="121"/>
      <c r="K81" s="121"/>
      <c r="L81" s="121"/>
      <c r="M81" s="121"/>
      <c r="N81" s="122"/>
    </row>
    <row r="82" spans="1:14" s="29" customFormat="1" ht="49.9" customHeight="1">
      <c r="A82" s="64" t="s">
        <v>106</v>
      </c>
      <c r="B82" s="86"/>
      <c r="C82" s="65" t="str">
        <f>IFERROR(VLOOKUP(B82,List!$A$1:$B$4,2,FALSE), "")</f>
        <v/>
      </c>
      <c r="D82" s="106"/>
      <c r="E82" s="66"/>
      <c r="F82" s="121"/>
      <c r="G82" s="121"/>
      <c r="H82" s="121"/>
      <c r="I82" s="121"/>
      <c r="J82" s="121"/>
      <c r="K82" s="121"/>
      <c r="L82" s="121"/>
      <c r="M82" s="121"/>
      <c r="N82" s="122"/>
    </row>
    <row r="83" spans="1:14" s="29" customFormat="1" ht="49.9" customHeight="1">
      <c r="A83" s="64" t="s">
        <v>107</v>
      </c>
      <c r="B83" s="86"/>
      <c r="C83" s="65" t="str">
        <f>IFERROR(VLOOKUP(B83,List!$A$1:$B$4,2,FALSE), "")</f>
        <v/>
      </c>
      <c r="D83" s="106" t="s">
        <v>108</v>
      </c>
      <c r="E83" s="66"/>
      <c r="F83" s="121"/>
      <c r="G83" s="121"/>
      <c r="H83" s="121"/>
      <c r="I83" s="121"/>
      <c r="J83" s="121"/>
      <c r="K83" s="121"/>
      <c r="L83" s="121"/>
      <c r="M83" s="121"/>
      <c r="N83" s="122"/>
    </row>
    <row r="84" spans="1:14" s="29" customFormat="1" ht="49.9" customHeight="1">
      <c r="A84" s="64" t="s">
        <v>109</v>
      </c>
      <c r="B84" s="86"/>
      <c r="C84" s="65" t="str">
        <f>IFERROR(VLOOKUP(B84,List!$A$1:$B$4,2,FALSE), "")</f>
        <v/>
      </c>
      <c r="D84" s="106" t="s">
        <v>108</v>
      </c>
      <c r="E84" s="66"/>
      <c r="F84" s="121"/>
      <c r="G84" s="121"/>
      <c r="H84" s="121"/>
      <c r="I84" s="121"/>
      <c r="J84" s="121"/>
      <c r="K84" s="121"/>
      <c r="L84" s="121"/>
      <c r="M84" s="121"/>
      <c r="N84" s="122"/>
    </row>
    <row r="85" spans="1:14" s="29" customFormat="1" ht="49.9" customHeight="1">
      <c r="A85" s="64" t="s">
        <v>110</v>
      </c>
      <c r="B85" s="86"/>
      <c r="C85" s="65" t="str">
        <f>IFERROR(VLOOKUP(B85,List!$A$1:$B$4,2,FALSE), "")</f>
        <v/>
      </c>
      <c r="D85" s="106" t="s">
        <v>108</v>
      </c>
      <c r="E85" s="66"/>
      <c r="F85" s="121"/>
      <c r="G85" s="121"/>
      <c r="H85" s="121"/>
      <c r="I85" s="121"/>
      <c r="J85" s="121"/>
      <c r="K85" s="121"/>
      <c r="L85" s="121"/>
      <c r="M85" s="121"/>
      <c r="N85" s="122"/>
    </row>
    <row r="86" spans="1:14" s="29" customFormat="1" ht="49.9" customHeight="1">
      <c r="A86" s="64" t="s">
        <v>111</v>
      </c>
      <c r="B86" s="86"/>
      <c r="C86" s="65" t="str">
        <f>IFERROR(VLOOKUP(B86,List!$A$1:$B$4,2,FALSE), "")</f>
        <v/>
      </c>
      <c r="D86" s="106" t="s">
        <v>108</v>
      </c>
      <c r="E86" s="66"/>
      <c r="F86" s="121"/>
      <c r="G86" s="121"/>
      <c r="H86" s="121"/>
      <c r="I86" s="121"/>
      <c r="J86" s="121"/>
      <c r="K86" s="121"/>
      <c r="L86" s="121"/>
      <c r="M86" s="121"/>
      <c r="N86" s="122"/>
    </row>
    <row r="87" spans="1:14" s="29" customFormat="1" ht="49.9" customHeight="1">
      <c r="A87" s="64" t="s">
        <v>112</v>
      </c>
      <c r="B87" s="86"/>
      <c r="C87" s="65" t="str">
        <f>IFERROR(VLOOKUP(B87,List!$A$1:$B$4,2,FALSE), "")</f>
        <v/>
      </c>
      <c r="D87" s="106" t="s">
        <v>108</v>
      </c>
      <c r="E87" s="66"/>
      <c r="F87" s="121"/>
      <c r="G87" s="121"/>
      <c r="H87" s="121"/>
      <c r="I87" s="121"/>
      <c r="J87" s="121"/>
      <c r="K87" s="121"/>
      <c r="L87" s="121"/>
      <c r="M87" s="121"/>
      <c r="N87" s="122"/>
    </row>
    <row r="88" spans="1:14" s="29" customFormat="1" ht="49.9" customHeight="1">
      <c r="A88" s="64" t="s">
        <v>113</v>
      </c>
      <c r="B88" s="86"/>
      <c r="C88" s="65" t="str">
        <f>IFERROR(VLOOKUP(B88,List!$A$1:$B$4,2,FALSE), "")</f>
        <v/>
      </c>
      <c r="D88" s="106" t="s">
        <v>108</v>
      </c>
      <c r="E88" s="66"/>
      <c r="F88" s="121"/>
      <c r="G88" s="121"/>
      <c r="H88" s="121"/>
      <c r="I88" s="121"/>
      <c r="J88" s="121"/>
      <c r="K88" s="121"/>
      <c r="L88" s="121"/>
      <c r="M88" s="121"/>
      <c r="N88" s="122"/>
    </row>
    <row r="89" spans="1:14" s="29" customFormat="1" ht="49.9" customHeight="1">
      <c r="A89" s="64" t="s">
        <v>114</v>
      </c>
      <c r="B89" s="86"/>
      <c r="C89" s="65" t="str">
        <f>IFERROR(VLOOKUP(B89,List!$A$1:$B$4,2,FALSE), "")</f>
        <v/>
      </c>
      <c r="D89" s="106"/>
      <c r="E89" s="66"/>
      <c r="F89" s="121"/>
      <c r="G89" s="121"/>
      <c r="H89" s="121"/>
      <c r="I89" s="121"/>
      <c r="J89" s="121"/>
      <c r="K89" s="121"/>
      <c r="L89" s="121"/>
      <c r="M89" s="121"/>
      <c r="N89" s="122"/>
    </row>
    <row r="90" spans="1:14" s="29" customFormat="1" ht="49.9" customHeight="1">
      <c r="A90" s="64" t="s">
        <v>115</v>
      </c>
      <c r="B90" s="86"/>
      <c r="C90" s="65" t="str">
        <f>IFERROR(VLOOKUP(B90,List!$A$1:$B$4,2,FALSE), "")</f>
        <v/>
      </c>
      <c r="D90" s="106"/>
      <c r="E90" s="66"/>
      <c r="F90" s="121"/>
      <c r="G90" s="121"/>
      <c r="H90" s="121"/>
      <c r="I90" s="121"/>
      <c r="J90" s="121"/>
      <c r="K90" s="121"/>
      <c r="L90" s="121"/>
      <c r="M90" s="121"/>
      <c r="N90" s="122"/>
    </row>
    <row r="91" spans="1:14" s="29" customFormat="1" ht="49.9" customHeight="1">
      <c r="A91" s="64" t="s">
        <v>116</v>
      </c>
      <c r="B91" s="86"/>
      <c r="C91" s="65" t="str">
        <f>IFERROR(VLOOKUP(B91,List!$A$1:$B$4,2,FALSE), "")</f>
        <v/>
      </c>
      <c r="D91" s="106"/>
      <c r="E91" s="66"/>
      <c r="F91" s="121"/>
      <c r="G91" s="121"/>
      <c r="H91" s="121"/>
      <c r="I91" s="121"/>
      <c r="J91" s="121"/>
      <c r="K91" s="121"/>
      <c r="L91" s="121"/>
      <c r="M91" s="121"/>
      <c r="N91" s="122"/>
    </row>
    <row r="92" spans="1:14" s="29" customFormat="1" ht="49.9" customHeight="1">
      <c r="A92" s="64" t="s">
        <v>281</v>
      </c>
      <c r="B92" s="86"/>
      <c r="C92" s="65" t="str">
        <f>IFERROR(VLOOKUP(B92,List!$A$1:$B$4,2,FALSE), "")</f>
        <v/>
      </c>
      <c r="D92" s="106"/>
      <c r="E92" s="66"/>
      <c r="F92" s="121"/>
      <c r="G92" s="121"/>
      <c r="H92" s="121"/>
      <c r="I92" s="121"/>
      <c r="J92" s="121"/>
      <c r="K92" s="121"/>
      <c r="L92" s="121"/>
      <c r="M92" s="121"/>
      <c r="N92" s="122"/>
    </row>
    <row r="93" spans="1:14" s="29" customFormat="1" ht="49.9" customHeight="1">
      <c r="A93" s="64" t="s">
        <v>117</v>
      </c>
      <c r="B93" s="86"/>
      <c r="C93" s="65" t="str">
        <f>IFERROR(VLOOKUP(B93,List!$A$1:$B$4,2,FALSE), "")</f>
        <v/>
      </c>
      <c r="D93" s="106"/>
      <c r="E93" s="66"/>
      <c r="F93" s="121"/>
      <c r="G93" s="121"/>
      <c r="H93" s="121"/>
      <c r="I93" s="121"/>
      <c r="J93" s="121"/>
      <c r="K93" s="121"/>
      <c r="L93" s="121"/>
      <c r="M93" s="121"/>
      <c r="N93" s="122"/>
    </row>
    <row r="94" spans="1:14" s="29" customFormat="1" ht="49.9" customHeight="1">
      <c r="A94" s="64" t="s">
        <v>118</v>
      </c>
      <c r="B94" s="86"/>
      <c r="C94" s="65" t="str">
        <f>IFERROR(VLOOKUP(B94,List!$A$1:$B$4,2,FALSE), "")</f>
        <v/>
      </c>
      <c r="D94" s="106"/>
      <c r="E94" s="66"/>
      <c r="F94" s="121"/>
      <c r="G94" s="121"/>
      <c r="H94" s="121"/>
      <c r="I94" s="121"/>
      <c r="J94" s="121"/>
      <c r="K94" s="121"/>
      <c r="L94" s="121"/>
      <c r="M94" s="121"/>
      <c r="N94" s="122"/>
    </row>
    <row r="95" spans="1:14" s="29" customFormat="1" ht="49.9" customHeight="1">
      <c r="A95" s="64" t="s">
        <v>119</v>
      </c>
      <c r="B95" s="86"/>
      <c r="C95" s="65" t="str">
        <f>IFERROR(VLOOKUP(B95,List!$A$1:$B$4,2,FALSE), "")</f>
        <v/>
      </c>
      <c r="D95" s="106"/>
      <c r="E95" s="66"/>
      <c r="F95" s="121"/>
      <c r="G95" s="121"/>
      <c r="H95" s="121"/>
      <c r="I95" s="121"/>
      <c r="J95" s="121"/>
      <c r="K95" s="121"/>
      <c r="L95" s="121"/>
      <c r="M95" s="121"/>
      <c r="N95" s="122"/>
    </row>
    <row r="96" spans="1:14" s="29" customFormat="1" ht="49.9" customHeight="1">
      <c r="A96" s="64" t="s">
        <v>120</v>
      </c>
      <c r="B96" s="86"/>
      <c r="C96" s="65" t="str">
        <f>IFERROR(VLOOKUP(B96,List!$A$1:$B$4,2,FALSE), "")</f>
        <v/>
      </c>
      <c r="D96" s="106"/>
      <c r="E96" s="66"/>
      <c r="F96" s="121"/>
      <c r="G96" s="121"/>
      <c r="H96" s="121"/>
      <c r="I96" s="121"/>
      <c r="J96" s="121"/>
      <c r="K96" s="121"/>
      <c r="L96" s="121"/>
      <c r="M96" s="121"/>
      <c r="N96" s="122"/>
    </row>
    <row r="97" spans="1:14" s="29" customFormat="1" ht="49.9" customHeight="1">
      <c r="A97" s="64" t="s">
        <v>121</v>
      </c>
      <c r="B97" s="86"/>
      <c r="C97" s="65" t="str">
        <f>IFERROR(VLOOKUP(B97,List!$A$1:$B$4,2,FALSE), "")</f>
        <v/>
      </c>
      <c r="D97" s="106"/>
      <c r="E97" s="66"/>
      <c r="F97" s="121"/>
      <c r="G97" s="121"/>
      <c r="H97" s="121"/>
      <c r="I97" s="121"/>
      <c r="J97" s="121"/>
      <c r="K97" s="121"/>
      <c r="L97" s="121"/>
      <c r="M97" s="121"/>
      <c r="N97" s="122"/>
    </row>
    <row r="98" spans="1:14" s="29" customFormat="1" ht="49.9" customHeight="1">
      <c r="A98" s="64" t="s">
        <v>122</v>
      </c>
      <c r="B98" s="86"/>
      <c r="C98" s="65" t="str">
        <f>IFERROR(VLOOKUP(B98,List!$A$1:$B$4,2,FALSE), "")</f>
        <v/>
      </c>
      <c r="D98" s="106"/>
      <c r="E98" s="66"/>
      <c r="F98" s="121"/>
      <c r="G98" s="121"/>
      <c r="H98" s="121"/>
      <c r="I98" s="121"/>
      <c r="J98" s="121"/>
      <c r="K98" s="121"/>
      <c r="L98" s="121"/>
      <c r="M98" s="121"/>
      <c r="N98" s="122"/>
    </row>
    <row r="99" spans="1:14" s="29" customFormat="1" ht="49.9" customHeight="1">
      <c r="A99" s="64" t="s">
        <v>123</v>
      </c>
      <c r="B99" s="86"/>
      <c r="C99" s="65" t="str">
        <f>IFERROR(VLOOKUP(B99,List!$A$1:$B$4,2,FALSE), "")</f>
        <v/>
      </c>
      <c r="D99" s="106"/>
      <c r="E99" s="66"/>
      <c r="F99" s="121"/>
      <c r="G99" s="121"/>
      <c r="H99" s="121"/>
      <c r="I99" s="121"/>
      <c r="J99" s="121"/>
      <c r="K99" s="121"/>
      <c r="L99" s="121"/>
      <c r="M99" s="121"/>
      <c r="N99" s="122"/>
    </row>
    <row r="100" spans="1:14" s="29" customFormat="1" ht="49.9" customHeight="1">
      <c r="A100" s="64" t="s">
        <v>124</v>
      </c>
      <c r="B100" s="86"/>
      <c r="C100" s="65" t="str">
        <f>IFERROR(VLOOKUP(B100,List!$A$1:$B$4,2,FALSE), "")</f>
        <v/>
      </c>
      <c r="D100" s="106"/>
      <c r="E100" s="66"/>
      <c r="F100" s="121"/>
      <c r="G100" s="121"/>
      <c r="H100" s="121"/>
      <c r="I100" s="121"/>
      <c r="J100" s="121"/>
      <c r="K100" s="121"/>
      <c r="L100" s="121"/>
      <c r="M100" s="121"/>
      <c r="N100" s="122"/>
    </row>
    <row r="101" spans="1:14" s="29" customFormat="1" ht="49.9" customHeight="1">
      <c r="A101" s="64" t="s">
        <v>125</v>
      </c>
      <c r="B101" s="86"/>
      <c r="C101" s="65" t="str">
        <f>IFERROR(VLOOKUP(B101,List!$A$1:$B$4,2,FALSE), "")</f>
        <v/>
      </c>
      <c r="D101" s="106"/>
      <c r="E101" s="66"/>
      <c r="F101" s="121"/>
      <c r="G101" s="121"/>
      <c r="H101" s="121"/>
      <c r="I101" s="121"/>
      <c r="J101" s="121"/>
      <c r="K101" s="121"/>
      <c r="L101" s="121"/>
      <c r="M101" s="121"/>
      <c r="N101" s="122"/>
    </row>
    <row r="102" spans="1:14" s="29" customFormat="1" ht="49.9" customHeight="1">
      <c r="A102" s="64" t="s">
        <v>126</v>
      </c>
      <c r="B102" s="86"/>
      <c r="C102" s="65" t="str">
        <f>IFERROR(VLOOKUP(B102,List!$A$1:$B$4,2,FALSE), "")</f>
        <v/>
      </c>
      <c r="D102" s="106"/>
      <c r="E102" s="66"/>
      <c r="F102" s="121"/>
      <c r="G102" s="121"/>
      <c r="H102" s="121"/>
      <c r="I102" s="121"/>
      <c r="J102" s="121"/>
      <c r="K102" s="121"/>
      <c r="L102" s="121"/>
      <c r="M102" s="121"/>
      <c r="N102" s="122"/>
    </row>
    <row r="103" spans="1:14" s="29" customFormat="1" ht="49.9" customHeight="1">
      <c r="A103" s="64" t="s">
        <v>127</v>
      </c>
      <c r="B103" s="86"/>
      <c r="C103" s="65" t="str">
        <f>IFERROR(VLOOKUP(B103,List!$A$1:$B$4,2,FALSE), "")</f>
        <v/>
      </c>
      <c r="D103" s="106"/>
      <c r="E103" s="66"/>
      <c r="F103" s="121"/>
      <c r="G103" s="121"/>
      <c r="H103" s="121"/>
      <c r="I103" s="121"/>
      <c r="J103" s="121"/>
      <c r="K103" s="121"/>
      <c r="L103" s="121"/>
      <c r="M103" s="121"/>
      <c r="N103" s="122"/>
    </row>
    <row r="104" spans="1:14" s="29" customFormat="1" ht="49.9" customHeight="1">
      <c r="A104" s="64" t="s">
        <v>128</v>
      </c>
      <c r="B104" s="86"/>
      <c r="C104" s="65" t="str">
        <f>IFERROR(VLOOKUP(B104,List!$A$1:$B$4,2,FALSE), "")</f>
        <v/>
      </c>
      <c r="D104" s="106"/>
      <c r="E104" s="66"/>
      <c r="F104" s="121"/>
      <c r="G104" s="121"/>
      <c r="H104" s="121"/>
      <c r="I104" s="121"/>
      <c r="J104" s="121"/>
      <c r="K104" s="121"/>
      <c r="L104" s="121"/>
      <c r="M104" s="121"/>
      <c r="N104" s="122"/>
    </row>
    <row r="105" spans="1:14" s="29" customFormat="1" ht="49.9" customHeight="1">
      <c r="A105" s="64" t="s">
        <v>129</v>
      </c>
      <c r="B105" s="86"/>
      <c r="C105" s="65" t="str">
        <f>IFERROR(VLOOKUP(B105,List!$A$1:$B$4,2,FALSE), "")</f>
        <v/>
      </c>
      <c r="D105" s="106"/>
      <c r="E105" s="66"/>
      <c r="F105" s="121"/>
      <c r="G105" s="121"/>
      <c r="H105" s="121"/>
      <c r="I105" s="121"/>
      <c r="J105" s="121"/>
      <c r="K105" s="121"/>
      <c r="L105" s="121"/>
      <c r="M105" s="121"/>
      <c r="N105" s="122"/>
    </row>
    <row r="106" spans="1:14" s="29" customFormat="1" ht="49.9" customHeight="1">
      <c r="A106" s="64" t="s">
        <v>130</v>
      </c>
      <c r="B106" s="86"/>
      <c r="C106" s="65" t="str">
        <f>IFERROR(VLOOKUP(B106,List!$A$1:$B$4,2,FALSE), "")</f>
        <v/>
      </c>
      <c r="D106" s="106"/>
      <c r="E106" s="66"/>
      <c r="F106" s="121"/>
      <c r="G106" s="121"/>
      <c r="H106" s="121"/>
      <c r="I106" s="121"/>
      <c r="J106" s="121"/>
      <c r="K106" s="121"/>
      <c r="L106" s="121"/>
      <c r="M106" s="121"/>
      <c r="N106" s="122"/>
    </row>
    <row r="107" spans="1:14" s="29" customFormat="1" ht="49.9" customHeight="1">
      <c r="A107" s="64" t="s">
        <v>131</v>
      </c>
      <c r="B107" s="86"/>
      <c r="C107" s="65" t="str">
        <f>IFERROR(VLOOKUP(B107,List!$A$1:$B$4,2,FALSE), "")</f>
        <v/>
      </c>
      <c r="D107" s="106"/>
      <c r="E107" s="66"/>
      <c r="F107" s="121"/>
      <c r="G107" s="121"/>
      <c r="H107" s="121"/>
      <c r="I107" s="121"/>
      <c r="J107" s="121"/>
      <c r="K107" s="121"/>
      <c r="L107" s="121"/>
      <c r="M107" s="121"/>
      <c r="N107" s="122"/>
    </row>
    <row r="108" spans="1:14" s="29" customFormat="1" ht="49.9" customHeight="1">
      <c r="A108" s="64" t="s">
        <v>132</v>
      </c>
      <c r="B108" s="86"/>
      <c r="C108" s="65" t="str">
        <f>IFERROR(VLOOKUP(B108,List!$A$1:$B$4,2,FALSE), "")</f>
        <v/>
      </c>
      <c r="D108" s="106"/>
      <c r="E108" s="66"/>
      <c r="F108" s="121"/>
      <c r="G108" s="121"/>
      <c r="H108" s="121"/>
      <c r="I108" s="121"/>
      <c r="J108" s="121"/>
      <c r="K108" s="121"/>
      <c r="L108" s="121"/>
      <c r="M108" s="121"/>
      <c r="N108" s="122"/>
    </row>
    <row r="109" spans="1:14" s="29" customFormat="1" ht="49.9" customHeight="1">
      <c r="A109" s="64" t="s">
        <v>133</v>
      </c>
      <c r="B109" s="86"/>
      <c r="C109" s="65" t="str">
        <f>IFERROR(VLOOKUP(B109,List!$A$1:$B$4,2,FALSE), "")</f>
        <v/>
      </c>
      <c r="D109" s="106"/>
      <c r="E109" s="66"/>
      <c r="F109" s="121"/>
      <c r="G109" s="121"/>
      <c r="H109" s="121"/>
      <c r="I109" s="121"/>
      <c r="J109" s="121"/>
      <c r="K109" s="121"/>
      <c r="L109" s="121"/>
      <c r="M109" s="121"/>
      <c r="N109" s="122"/>
    </row>
    <row r="110" spans="1:14" s="29" customFormat="1" ht="49.9" customHeight="1">
      <c r="A110" s="64" t="s">
        <v>134</v>
      </c>
      <c r="B110" s="86"/>
      <c r="C110" s="65" t="str">
        <f>IFERROR(VLOOKUP(B110,List!$A$1:$B$4,2,FALSE), "")</f>
        <v/>
      </c>
      <c r="D110" s="106"/>
      <c r="E110" s="66"/>
      <c r="F110" s="121"/>
      <c r="G110" s="121"/>
      <c r="H110" s="121"/>
      <c r="I110" s="121"/>
      <c r="J110" s="121"/>
      <c r="K110" s="121"/>
      <c r="L110" s="121"/>
      <c r="M110" s="121"/>
      <c r="N110" s="122"/>
    </row>
    <row r="111" spans="1:14" s="29" customFormat="1" ht="49.9" customHeight="1">
      <c r="A111" s="64" t="s">
        <v>135</v>
      </c>
      <c r="B111" s="86"/>
      <c r="C111" s="65" t="str">
        <f>IFERROR(VLOOKUP(B111,List!$A$1:$B$4,2,FALSE), "")</f>
        <v/>
      </c>
      <c r="D111" s="106"/>
      <c r="E111" s="66"/>
      <c r="F111" s="121"/>
      <c r="G111" s="121"/>
      <c r="H111" s="121"/>
      <c r="I111" s="121"/>
      <c r="J111" s="121"/>
      <c r="K111" s="121"/>
      <c r="L111" s="121"/>
      <c r="M111" s="121"/>
      <c r="N111" s="122"/>
    </row>
    <row r="112" spans="1:14" s="29" customFormat="1" ht="49.9" customHeight="1">
      <c r="A112" s="64" t="s">
        <v>136</v>
      </c>
      <c r="B112" s="86"/>
      <c r="C112" s="65" t="str">
        <f>IFERROR(VLOOKUP(B112,List!$A$1:$B$4,2,FALSE), "")</f>
        <v/>
      </c>
      <c r="D112" s="106"/>
      <c r="E112" s="66"/>
      <c r="F112" s="121"/>
      <c r="G112" s="121"/>
      <c r="H112" s="121"/>
      <c r="I112" s="121"/>
      <c r="J112" s="121"/>
      <c r="K112" s="121"/>
      <c r="L112" s="121"/>
      <c r="M112" s="121"/>
      <c r="N112" s="122"/>
    </row>
    <row r="113" spans="1:14" s="29" customFormat="1" ht="49.9" customHeight="1">
      <c r="A113" s="64" t="s">
        <v>137</v>
      </c>
      <c r="B113" s="86"/>
      <c r="C113" s="65" t="str">
        <f>IFERROR(VLOOKUP(B113,List!$A$1:$B$4,2,FALSE), "")</f>
        <v/>
      </c>
      <c r="D113" s="106"/>
      <c r="E113" s="66"/>
      <c r="F113" s="121"/>
      <c r="G113" s="121"/>
      <c r="H113" s="121"/>
      <c r="I113" s="121"/>
      <c r="J113" s="121"/>
      <c r="K113" s="121"/>
      <c r="L113" s="121"/>
      <c r="M113" s="121"/>
      <c r="N113" s="122"/>
    </row>
    <row r="114" spans="1:14" s="57" customFormat="1" ht="49.9" customHeight="1">
      <c r="A114" s="64" t="s">
        <v>138</v>
      </c>
      <c r="B114" s="86"/>
      <c r="C114" s="65" t="str">
        <f>IFERROR(VLOOKUP(B114,List!$A$1:$B$4,2,FALSE), "")</f>
        <v/>
      </c>
      <c r="D114" s="110"/>
      <c r="E114" s="72"/>
      <c r="F114" s="123"/>
      <c r="G114" s="123"/>
      <c r="H114" s="123"/>
      <c r="I114" s="123"/>
      <c r="J114" s="123"/>
      <c r="K114" s="123"/>
      <c r="L114" s="123"/>
      <c r="M114" s="123"/>
      <c r="N114" s="124"/>
    </row>
    <row r="115" spans="1:14" s="57" customFormat="1" ht="49.9" customHeight="1">
      <c r="A115" s="64" t="s">
        <v>139</v>
      </c>
      <c r="B115" s="86"/>
      <c r="C115" s="65" t="str">
        <f>IFERROR(VLOOKUP(B115,List!$A$1:$B$4,2,FALSE), "")</f>
        <v/>
      </c>
      <c r="D115" s="110"/>
      <c r="E115" s="72"/>
      <c r="F115" s="123"/>
      <c r="G115" s="123"/>
      <c r="H115" s="123"/>
      <c r="I115" s="123"/>
      <c r="J115" s="123"/>
      <c r="K115" s="123"/>
      <c r="L115" s="123"/>
      <c r="M115" s="123"/>
      <c r="N115" s="124"/>
    </row>
    <row r="116" spans="1:14" s="57" customFormat="1" ht="49.9" customHeight="1">
      <c r="A116" s="64" t="s">
        <v>140</v>
      </c>
      <c r="B116" s="86"/>
      <c r="C116" s="65" t="str">
        <f>IFERROR(VLOOKUP(B116,List!$A$1:$B$4,2,FALSE), "")</f>
        <v/>
      </c>
      <c r="D116" s="110"/>
      <c r="E116" s="72"/>
      <c r="F116" s="123"/>
      <c r="G116" s="123"/>
      <c r="H116" s="123"/>
      <c r="I116" s="123"/>
      <c r="J116" s="123"/>
      <c r="K116" s="123"/>
      <c r="L116" s="123"/>
      <c r="M116" s="123"/>
      <c r="N116" s="124"/>
    </row>
    <row r="117" spans="1:14" s="57" customFormat="1" ht="49.9" customHeight="1">
      <c r="A117" s="64" t="s">
        <v>141</v>
      </c>
      <c r="B117" s="86"/>
      <c r="C117" s="65" t="str">
        <f>IFERROR(VLOOKUP(B117,List!$A$1:$B$4,2,FALSE), "")</f>
        <v/>
      </c>
      <c r="D117" s="110"/>
      <c r="E117" s="72"/>
      <c r="F117" s="123"/>
      <c r="G117" s="123"/>
      <c r="H117" s="123"/>
      <c r="I117" s="123"/>
      <c r="J117" s="123"/>
      <c r="K117" s="123"/>
      <c r="L117" s="123"/>
      <c r="M117" s="123"/>
      <c r="N117" s="124"/>
    </row>
    <row r="118" spans="1:14" s="57" customFormat="1" ht="49.9" customHeight="1" thickBot="1">
      <c r="A118" s="64" t="s">
        <v>142</v>
      </c>
      <c r="B118" s="86"/>
      <c r="C118" s="101" t="str">
        <f>IFERROR(VLOOKUP(B118,List!$A$1:$B$4,2,FALSE), "")</f>
        <v/>
      </c>
      <c r="D118" s="111"/>
      <c r="E118" s="72"/>
      <c r="F118" s="123"/>
      <c r="G118" s="123"/>
      <c r="H118" s="123"/>
      <c r="I118" s="123"/>
      <c r="J118" s="123"/>
      <c r="K118" s="123"/>
      <c r="L118" s="123"/>
      <c r="M118" s="123"/>
      <c r="N118" s="124"/>
    </row>
    <row r="119" spans="1:14" s="88" customFormat="1" ht="49.9" customHeight="1" thickBot="1">
      <c r="A119" s="172" t="s">
        <v>143</v>
      </c>
      <c r="B119" s="172"/>
      <c r="C119" s="172"/>
      <c r="D119" s="172"/>
      <c r="E119" s="172"/>
      <c r="F119" s="136">
        <f>COUNTA(A78:A118)</f>
        <v>41</v>
      </c>
      <c r="G119" s="136">
        <f>COUNTIF(B78:B118,"")</f>
        <v>41</v>
      </c>
      <c r="H119" s="137">
        <f>SUM(C78:C118)</f>
        <v>0</v>
      </c>
      <c r="I119" s="136">
        <f>COUNTIF(C78:C118,3)</f>
        <v>0</v>
      </c>
      <c r="J119" s="136">
        <f>COUNTIF(C78:C118,2)</f>
        <v>0</v>
      </c>
      <c r="K119" s="136">
        <f>COUNTIF(C78:C118,1)</f>
        <v>0</v>
      </c>
      <c r="L119" s="136">
        <f>COUNTIF(C78:C118,0)</f>
        <v>0</v>
      </c>
      <c r="M119" s="136">
        <f>(F119)*3</f>
        <v>123</v>
      </c>
      <c r="N119" s="138">
        <f>H119/M119</f>
        <v>0</v>
      </c>
    </row>
    <row r="120" spans="1:14" ht="49.9" customHeight="1">
      <c r="A120" s="64" t="s">
        <v>144</v>
      </c>
      <c r="B120" s="84"/>
      <c r="C120" s="100" t="str">
        <f>IFERROR(VLOOKUP(B120,List!$A$1:$B$4,2,FALSE), "")</f>
        <v/>
      </c>
      <c r="D120" s="105"/>
      <c r="E120" s="66"/>
      <c r="F120" s="119"/>
      <c r="G120" s="119"/>
      <c r="H120" s="119"/>
      <c r="I120" s="119"/>
      <c r="J120" s="119"/>
      <c r="K120" s="119"/>
      <c r="L120" s="119"/>
      <c r="M120" s="119"/>
      <c r="N120" s="112"/>
    </row>
    <row r="121" spans="1:14" ht="49.9" customHeight="1">
      <c r="A121" s="64" t="s">
        <v>145</v>
      </c>
      <c r="B121" s="86"/>
      <c r="C121" s="65" t="str">
        <f>IFERROR(VLOOKUP(B121,List!$A$1:$B$4,2,FALSE), "")</f>
        <v/>
      </c>
      <c r="D121" s="106"/>
      <c r="E121" s="66"/>
      <c r="F121" s="119"/>
      <c r="G121" s="119"/>
      <c r="H121" s="119"/>
      <c r="I121" s="119"/>
      <c r="J121" s="119"/>
      <c r="K121" s="119"/>
      <c r="L121" s="119"/>
      <c r="M121" s="119"/>
      <c r="N121" s="112"/>
    </row>
    <row r="122" spans="1:14" ht="49.9" customHeight="1">
      <c r="A122" s="64" t="s">
        <v>146</v>
      </c>
      <c r="B122" s="86"/>
      <c r="C122" s="65" t="str">
        <f>IFERROR(VLOOKUP(B122,List!$A$1:$B$4,2,FALSE), "")</f>
        <v/>
      </c>
      <c r="D122" s="106"/>
      <c r="E122" s="66"/>
      <c r="F122" s="119"/>
      <c r="G122" s="119"/>
      <c r="H122" s="119"/>
      <c r="I122" s="119"/>
      <c r="J122" s="119"/>
      <c r="K122" s="119"/>
      <c r="L122" s="119"/>
      <c r="M122" s="119"/>
      <c r="N122" s="112"/>
    </row>
    <row r="123" spans="1:14" ht="49.9" customHeight="1">
      <c r="A123" s="64" t="s">
        <v>147</v>
      </c>
      <c r="B123" s="86"/>
      <c r="C123" s="65" t="str">
        <f>IFERROR(VLOOKUP(B123,List!$A$1:$B$4,2,FALSE), "")</f>
        <v/>
      </c>
      <c r="D123" s="106"/>
      <c r="E123" s="66"/>
      <c r="F123" s="119"/>
      <c r="G123" s="119"/>
      <c r="H123" s="119"/>
      <c r="I123" s="119"/>
      <c r="J123" s="119"/>
      <c r="K123" s="119"/>
      <c r="L123" s="119"/>
      <c r="M123" s="119"/>
      <c r="N123" s="112"/>
    </row>
    <row r="124" spans="1:14" ht="49.9" customHeight="1">
      <c r="A124" s="64" t="s">
        <v>148</v>
      </c>
      <c r="B124" s="86"/>
      <c r="C124" s="65" t="str">
        <f>IFERROR(VLOOKUP(B124,List!$A$1:$B$4,2,FALSE), "")</f>
        <v/>
      </c>
      <c r="D124" s="106"/>
      <c r="E124" s="66"/>
      <c r="F124" s="119"/>
      <c r="G124" s="119"/>
      <c r="H124" s="119"/>
      <c r="I124" s="119"/>
      <c r="J124" s="119"/>
      <c r="K124" s="119"/>
      <c r="L124" s="119"/>
      <c r="M124" s="119"/>
      <c r="N124" s="112"/>
    </row>
    <row r="125" spans="1:14" ht="49.9" customHeight="1">
      <c r="A125" s="64" t="s">
        <v>149</v>
      </c>
      <c r="B125" s="86"/>
      <c r="C125" s="65" t="str">
        <f>IFERROR(VLOOKUP(B125,List!$A$1:$B$4,2,FALSE), "")</f>
        <v/>
      </c>
      <c r="D125" s="106"/>
      <c r="E125" s="66"/>
      <c r="F125" s="119"/>
      <c r="G125" s="119"/>
      <c r="H125" s="119"/>
      <c r="I125" s="119"/>
      <c r="J125" s="119"/>
      <c r="K125" s="119"/>
      <c r="L125" s="119"/>
      <c r="M125" s="119"/>
      <c r="N125" s="112"/>
    </row>
    <row r="126" spans="1:14" ht="49.9" customHeight="1">
      <c r="A126" s="64" t="s">
        <v>146</v>
      </c>
      <c r="B126" s="86"/>
      <c r="C126" s="65" t="str">
        <f>IFERROR(VLOOKUP(B126,List!$A$1:$B$4,2,FALSE), "")</f>
        <v/>
      </c>
      <c r="D126" s="106"/>
      <c r="E126" s="66"/>
      <c r="F126" s="119"/>
      <c r="G126" s="119"/>
      <c r="H126" s="119"/>
      <c r="I126" s="119"/>
      <c r="J126" s="119"/>
      <c r="K126" s="119"/>
      <c r="L126" s="119"/>
      <c r="M126" s="119"/>
      <c r="N126" s="112"/>
    </row>
    <row r="127" spans="1:14" ht="49.9" customHeight="1">
      <c r="A127" s="64" t="s">
        <v>150</v>
      </c>
      <c r="B127" s="86"/>
      <c r="C127" s="65" t="str">
        <f>IFERROR(VLOOKUP(B127,List!$A$1:$B$4,2,FALSE), "")</f>
        <v/>
      </c>
      <c r="D127" s="106"/>
      <c r="E127" s="66"/>
      <c r="F127" s="119"/>
      <c r="G127" s="119"/>
      <c r="H127" s="119"/>
      <c r="I127" s="119"/>
      <c r="J127" s="119"/>
      <c r="K127" s="119"/>
      <c r="L127" s="119"/>
      <c r="M127" s="119"/>
      <c r="N127" s="112"/>
    </row>
    <row r="128" spans="1:14" ht="49.9" customHeight="1">
      <c r="A128" s="64" t="s">
        <v>151</v>
      </c>
      <c r="B128" s="86"/>
      <c r="C128" s="65" t="str">
        <f>IFERROR(VLOOKUP(B128,List!$A$1:$B$4,2,FALSE), "")</f>
        <v/>
      </c>
      <c r="D128" s="106"/>
      <c r="E128" s="66"/>
      <c r="F128" s="119"/>
      <c r="G128" s="119"/>
      <c r="H128" s="119"/>
      <c r="I128" s="119"/>
      <c r="J128" s="119"/>
      <c r="K128" s="119"/>
      <c r="L128" s="119"/>
      <c r="M128" s="119"/>
      <c r="N128" s="112"/>
    </row>
    <row r="129" spans="1:14" ht="49.9" customHeight="1">
      <c r="A129" s="64" t="s">
        <v>152</v>
      </c>
      <c r="B129" s="86"/>
      <c r="C129" s="65" t="str">
        <f>IFERROR(VLOOKUP(B129,List!$A$1:$B$4,2,FALSE), "")</f>
        <v/>
      </c>
      <c r="D129" s="106"/>
      <c r="E129" s="66"/>
      <c r="F129" s="119"/>
      <c r="G129" s="119"/>
      <c r="H129" s="119"/>
      <c r="I129" s="119"/>
      <c r="J129" s="119"/>
      <c r="K129" s="119"/>
      <c r="L129" s="119"/>
      <c r="M129" s="119"/>
      <c r="N129" s="112"/>
    </row>
    <row r="130" spans="1:14" ht="49.9" customHeight="1">
      <c r="A130" s="64" t="s">
        <v>153</v>
      </c>
      <c r="B130" s="79"/>
      <c r="C130" s="65" t="str">
        <f>IFERROR(VLOOKUP(B130,List!$A$1:$B$4,2,FALSE), "")</f>
        <v/>
      </c>
      <c r="D130" s="106"/>
      <c r="E130" s="66"/>
      <c r="F130" s="119"/>
      <c r="G130" s="119"/>
      <c r="H130" s="119"/>
      <c r="I130" s="119"/>
      <c r="J130" s="119"/>
      <c r="K130" s="119"/>
      <c r="L130" s="119"/>
      <c r="M130" s="119"/>
      <c r="N130" s="112"/>
    </row>
    <row r="131" spans="1:14" ht="49.9" customHeight="1">
      <c r="A131" s="64" t="s">
        <v>154</v>
      </c>
      <c r="B131" s="79"/>
      <c r="C131" s="65" t="str">
        <f>IFERROR(VLOOKUP(B131,List!$A$1:$B$4,2,FALSE), "")</f>
        <v/>
      </c>
      <c r="D131" s="106"/>
      <c r="E131" s="66"/>
      <c r="F131" s="119"/>
      <c r="G131" s="119"/>
      <c r="H131" s="119"/>
      <c r="I131" s="119"/>
      <c r="J131" s="119"/>
      <c r="K131" s="119"/>
      <c r="L131" s="119"/>
      <c r="M131" s="119"/>
      <c r="N131" s="112"/>
    </row>
    <row r="132" spans="1:14" ht="49.9" customHeight="1">
      <c r="A132" s="64" t="s">
        <v>155</v>
      </c>
      <c r="B132" s="79"/>
      <c r="C132" s="65" t="str">
        <f>IFERROR(VLOOKUP(B132,List!$A$1:$B$4,2,FALSE), "")</f>
        <v/>
      </c>
      <c r="D132" s="106"/>
      <c r="E132" s="66"/>
      <c r="F132" s="119"/>
      <c r="G132" s="119"/>
      <c r="H132" s="119"/>
      <c r="I132" s="119"/>
      <c r="J132" s="119"/>
      <c r="K132" s="119"/>
      <c r="L132" s="119"/>
      <c r="M132" s="119"/>
      <c r="N132" s="112"/>
    </row>
    <row r="133" spans="1:14" ht="49.9" customHeight="1">
      <c r="A133" s="64" t="s">
        <v>156</v>
      </c>
      <c r="B133" s="79"/>
      <c r="C133" s="65" t="str">
        <f>IFERROR(VLOOKUP(B133,List!$A$1:$B$4,2,FALSE), "")</f>
        <v/>
      </c>
      <c r="D133" s="106"/>
      <c r="E133" s="66"/>
      <c r="F133" s="119"/>
      <c r="G133" s="119"/>
      <c r="H133" s="119"/>
      <c r="I133" s="119"/>
      <c r="J133" s="119"/>
      <c r="K133" s="119"/>
      <c r="L133" s="119"/>
      <c r="M133" s="119"/>
      <c r="N133" s="112"/>
    </row>
    <row r="134" spans="1:14" ht="49.9" customHeight="1">
      <c r="A134" s="64" t="s">
        <v>157</v>
      </c>
      <c r="B134" s="79"/>
      <c r="C134" s="65" t="str">
        <f>IFERROR(VLOOKUP(B134,List!$A$1:$B$4,2,FALSE), "")</f>
        <v/>
      </c>
      <c r="D134" s="106"/>
      <c r="E134" s="66"/>
      <c r="F134" s="119"/>
      <c r="G134" s="119"/>
      <c r="H134" s="119"/>
      <c r="I134" s="119"/>
      <c r="J134" s="119"/>
      <c r="K134" s="119"/>
      <c r="L134" s="119"/>
      <c r="M134" s="119"/>
      <c r="N134" s="112"/>
    </row>
    <row r="135" spans="1:14" ht="49.9" customHeight="1">
      <c r="A135" s="64" t="s">
        <v>158</v>
      </c>
      <c r="B135" s="79"/>
      <c r="C135" s="65" t="str">
        <f>IFERROR(VLOOKUP(B135,List!$A$1:$B$4,2,FALSE), "")</f>
        <v/>
      </c>
      <c r="D135" s="106"/>
      <c r="E135" s="66"/>
      <c r="F135" s="119"/>
      <c r="G135" s="119"/>
      <c r="H135" s="119"/>
      <c r="I135" s="119"/>
      <c r="J135" s="119"/>
      <c r="K135" s="119"/>
      <c r="L135" s="119"/>
      <c r="M135" s="119"/>
      <c r="N135" s="112"/>
    </row>
    <row r="136" spans="1:14" ht="49.9" customHeight="1">
      <c r="A136" s="64" t="s">
        <v>159</v>
      </c>
      <c r="B136" s="79"/>
      <c r="C136" s="65" t="str">
        <f>IFERROR(VLOOKUP(B136,List!$A$1:$B$4,2,FALSE), "")</f>
        <v/>
      </c>
      <c r="D136" s="106"/>
      <c r="E136" s="66"/>
      <c r="F136" s="119"/>
      <c r="G136" s="119"/>
      <c r="H136" s="119"/>
      <c r="I136" s="119"/>
      <c r="J136" s="119"/>
      <c r="K136" s="119"/>
      <c r="L136" s="119"/>
      <c r="M136" s="119"/>
      <c r="N136" s="112"/>
    </row>
    <row r="137" spans="1:14" ht="49.9" customHeight="1">
      <c r="A137" s="64" t="s">
        <v>160</v>
      </c>
      <c r="B137" s="79"/>
      <c r="C137" s="65" t="str">
        <f>IFERROR(VLOOKUP(B137,List!$A$1:$B$4,2,FALSE), "")</f>
        <v/>
      </c>
      <c r="D137" s="106"/>
      <c r="E137" s="66"/>
      <c r="F137" s="119"/>
      <c r="G137" s="119"/>
      <c r="H137" s="119"/>
      <c r="I137" s="119"/>
      <c r="J137" s="119"/>
      <c r="K137" s="119"/>
      <c r="L137" s="119"/>
      <c r="M137" s="119"/>
      <c r="N137" s="112"/>
    </row>
    <row r="138" spans="1:14" ht="49.9" customHeight="1">
      <c r="A138" s="64" t="s">
        <v>161</v>
      </c>
      <c r="B138" s="79"/>
      <c r="C138" s="65" t="str">
        <f>IFERROR(VLOOKUP(B138,List!$A$1:$B$4,2,FALSE), "")</f>
        <v/>
      </c>
      <c r="D138" s="106"/>
      <c r="E138" s="66"/>
      <c r="F138" s="119"/>
      <c r="G138" s="119"/>
      <c r="H138" s="119"/>
      <c r="I138" s="119"/>
      <c r="J138" s="119"/>
      <c r="K138" s="119"/>
      <c r="L138" s="119"/>
      <c r="M138" s="119"/>
      <c r="N138" s="112"/>
    </row>
    <row r="139" spans="1:14" ht="49.9" customHeight="1" thickBot="1">
      <c r="A139" s="64" t="s">
        <v>162</v>
      </c>
      <c r="B139" s="79"/>
      <c r="C139" s="101" t="str">
        <f>IFERROR(VLOOKUP(B139,List!$A$1:$B$4,2,FALSE), "")</f>
        <v/>
      </c>
      <c r="D139" s="107"/>
      <c r="E139" s="66"/>
      <c r="F139" s="119"/>
      <c r="G139" s="119"/>
      <c r="H139" s="119"/>
      <c r="I139" s="119"/>
      <c r="J139" s="119"/>
      <c r="K139" s="119"/>
      <c r="L139" s="119"/>
      <c r="M139" s="119"/>
      <c r="N139" s="112"/>
    </row>
    <row r="140" spans="1:14" s="55" customFormat="1" ht="49.9" customHeight="1" thickBot="1">
      <c r="A140" s="171" t="s">
        <v>163</v>
      </c>
      <c r="B140" s="171"/>
      <c r="C140" s="171"/>
      <c r="D140" s="171"/>
      <c r="E140" s="171"/>
      <c r="F140" s="133">
        <f>COUNTA(A120:A139)</f>
        <v>20</v>
      </c>
      <c r="G140" s="133">
        <f>COUNTIF(B120:B139,"")</f>
        <v>20</v>
      </c>
      <c r="H140" s="134">
        <f>SUM(C120:C139)</f>
        <v>0</v>
      </c>
      <c r="I140" s="133">
        <f>COUNTIF(C120:C139,3)</f>
        <v>0</v>
      </c>
      <c r="J140" s="133">
        <f>COUNTIF(C120:C139,2)</f>
        <v>0</v>
      </c>
      <c r="K140" s="133">
        <f>COUNTIF(C120:C139,1)</f>
        <v>0</v>
      </c>
      <c r="L140" s="133">
        <f>COUNTIF(C120:C139,0)</f>
        <v>0</v>
      </c>
      <c r="M140" s="133">
        <f>(F140)*3</f>
        <v>60</v>
      </c>
      <c r="N140" s="135">
        <f>H140/M140</f>
        <v>0</v>
      </c>
    </row>
    <row r="141" spans="1:14" s="29" customFormat="1" ht="49.9" customHeight="1">
      <c r="A141" s="64" t="s">
        <v>164</v>
      </c>
      <c r="B141" s="84"/>
      <c r="C141" s="100" t="str">
        <f>IFERROR(VLOOKUP(B141,List!$A$1:$B$4,2,FALSE), "")</f>
        <v/>
      </c>
      <c r="D141" s="105"/>
      <c r="E141" s="66"/>
      <c r="F141" s="121"/>
      <c r="G141" s="121"/>
      <c r="H141" s="121"/>
      <c r="I141" s="121"/>
      <c r="J141" s="121"/>
      <c r="K141" s="121"/>
      <c r="L141" s="121"/>
      <c r="M141" s="121"/>
      <c r="N141" s="122"/>
    </row>
    <row r="142" spans="1:14" s="29" customFormat="1" ht="49.9" customHeight="1">
      <c r="A142" s="64" t="s">
        <v>165</v>
      </c>
      <c r="B142" s="86"/>
      <c r="C142" s="65" t="str">
        <f>IFERROR(VLOOKUP(B142,List!$A$1:$B$4,2,FALSE), "")</f>
        <v/>
      </c>
      <c r="D142" s="106"/>
      <c r="E142" s="66"/>
      <c r="F142" s="121"/>
      <c r="G142" s="121"/>
      <c r="H142" s="121"/>
      <c r="I142" s="121"/>
      <c r="J142" s="121"/>
      <c r="K142" s="121"/>
      <c r="L142" s="121"/>
      <c r="M142" s="121"/>
      <c r="N142" s="122"/>
    </row>
    <row r="143" spans="1:14" s="29" customFormat="1" ht="49.9" customHeight="1">
      <c r="A143" s="64" t="s">
        <v>166</v>
      </c>
      <c r="B143" s="86"/>
      <c r="C143" s="65" t="str">
        <f>IFERROR(VLOOKUP(B143,List!$A$1:$B$4,2,FALSE), "")</f>
        <v/>
      </c>
      <c r="D143" s="106"/>
      <c r="E143" s="66"/>
      <c r="F143" s="121"/>
      <c r="G143" s="121"/>
      <c r="H143" s="121"/>
      <c r="I143" s="121"/>
      <c r="J143" s="121"/>
      <c r="K143" s="121"/>
      <c r="L143" s="121"/>
      <c r="M143" s="121"/>
      <c r="N143" s="122"/>
    </row>
    <row r="144" spans="1:14" s="29" customFormat="1" ht="49.9" customHeight="1">
      <c r="A144" s="64" t="s">
        <v>167</v>
      </c>
      <c r="B144" s="86"/>
      <c r="C144" s="65" t="str">
        <f>IFERROR(VLOOKUP(B144,List!$A$1:$B$4,2,FALSE), "")</f>
        <v/>
      </c>
      <c r="D144" s="106"/>
      <c r="E144" s="66"/>
      <c r="F144" s="121"/>
      <c r="G144" s="121"/>
      <c r="H144" s="121"/>
      <c r="I144" s="121"/>
      <c r="J144" s="121"/>
      <c r="K144" s="121"/>
      <c r="L144" s="121"/>
      <c r="M144" s="121"/>
      <c r="N144" s="122"/>
    </row>
    <row r="145" spans="1:14" s="29" customFormat="1" ht="49.9" customHeight="1">
      <c r="A145" s="64" t="s">
        <v>168</v>
      </c>
      <c r="B145" s="86"/>
      <c r="C145" s="65" t="str">
        <f>IFERROR(VLOOKUP(B145,List!$A$1:$B$4,2,FALSE), "")</f>
        <v/>
      </c>
      <c r="D145" s="106"/>
      <c r="E145" s="66"/>
      <c r="F145" s="121"/>
      <c r="G145" s="121"/>
      <c r="H145" s="121"/>
      <c r="I145" s="121"/>
      <c r="J145" s="121"/>
      <c r="K145" s="121"/>
      <c r="L145" s="121"/>
      <c r="M145" s="121"/>
      <c r="N145" s="122"/>
    </row>
    <row r="146" spans="1:14" ht="49.9" customHeight="1">
      <c r="A146" s="64" t="s">
        <v>169</v>
      </c>
      <c r="B146" s="86"/>
      <c r="C146" s="65" t="str">
        <f>IFERROR(VLOOKUP(B146,List!$A$1:$B$4,2,FALSE), "")</f>
        <v/>
      </c>
      <c r="D146" s="106"/>
      <c r="E146" s="66"/>
      <c r="F146" s="119"/>
      <c r="G146" s="119"/>
      <c r="H146" s="119"/>
      <c r="I146" s="119"/>
      <c r="J146" s="119"/>
      <c r="K146" s="119"/>
      <c r="L146" s="119"/>
      <c r="M146" s="119"/>
      <c r="N146" s="112"/>
    </row>
    <row r="147" spans="1:14" ht="49.9" customHeight="1">
      <c r="A147" s="64" t="s">
        <v>170</v>
      </c>
      <c r="B147" s="86"/>
      <c r="C147" s="65" t="str">
        <f>IFERROR(VLOOKUP(B147,List!$A$1:$B$4,2,FALSE), "")</f>
        <v/>
      </c>
      <c r="D147" s="106"/>
      <c r="E147" s="66"/>
      <c r="F147" s="119"/>
      <c r="G147" s="119"/>
      <c r="H147" s="119"/>
      <c r="I147" s="119"/>
      <c r="J147" s="119"/>
      <c r="K147" s="119"/>
      <c r="L147" s="119"/>
      <c r="M147" s="119"/>
      <c r="N147" s="112"/>
    </row>
    <row r="148" spans="1:14" ht="49.9" customHeight="1">
      <c r="A148" s="64" t="s">
        <v>171</v>
      </c>
      <c r="B148" s="86"/>
      <c r="C148" s="65" t="str">
        <f>IFERROR(VLOOKUP(B148,List!$A$1:$B$4,2,FALSE), "")</f>
        <v/>
      </c>
      <c r="D148" s="106"/>
      <c r="E148" s="66"/>
      <c r="F148" s="119"/>
      <c r="G148" s="119"/>
      <c r="H148" s="119"/>
      <c r="I148" s="119"/>
      <c r="J148" s="119"/>
      <c r="K148" s="119"/>
      <c r="L148" s="119"/>
      <c r="M148" s="119"/>
      <c r="N148" s="112"/>
    </row>
    <row r="149" spans="1:14" ht="49.9" customHeight="1">
      <c r="A149" s="64" t="s">
        <v>172</v>
      </c>
      <c r="B149" s="86"/>
      <c r="C149" s="65" t="str">
        <f>IFERROR(VLOOKUP(B149,List!$A$1:$B$4,2,FALSE), "")</f>
        <v/>
      </c>
      <c r="D149" s="106"/>
      <c r="E149" s="66"/>
      <c r="F149" s="119"/>
      <c r="G149" s="119"/>
      <c r="H149" s="119"/>
      <c r="I149" s="119"/>
      <c r="J149" s="119"/>
      <c r="K149" s="119"/>
      <c r="L149" s="119"/>
      <c r="M149" s="119"/>
      <c r="N149" s="112"/>
    </row>
    <row r="150" spans="1:14" ht="49.9" customHeight="1">
      <c r="A150" s="64" t="s">
        <v>173</v>
      </c>
      <c r="B150" s="86"/>
      <c r="C150" s="65" t="str">
        <f>IFERROR(VLOOKUP(B150,List!$A$1:$B$4,2,FALSE), "")</f>
        <v/>
      </c>
      <c r="D150" s="106"/>
      <c r="E150" s="66"/>
      <c r="F150" s="119"/>
      <c r="G150" s="119"/>
      <c r="H150" s="119"/>
      <c r="I150" s="119"/>
      <c r="J150" s="119"/>
      <c r="K150" s="119"/>
      <c r="L150" s="119"/>
      <c r="M150" s="119"/>
      <c r="N150" s="112"/>
    </row>
    <row r="151" spans="1:14" ht="49.9" customHeight="1">
      <c r="A151" s="64" t="s">
        <v>174</v>
      </c>
      <c r="B151" s="86"/>
      <c r="C151" s="65" t="str">
        <f>IFERROR(VLOOKUP(B151,List!$A$1:$B$4,2,FALSE), "")</f>
        <v/>
      </c>
      <c r="D151" s="106"/>
      <c r="E151" s="66"/>
      <c r="F151" s="119"/>
      <c r="G151" s="119"/>
      <c r="H151" s="119"/>
      <c r="I151" s="119"/>
      <c r="J151" s="119"/>
      <c r="K151" s="119"/>
      <c r="L151" s="119"/>
      <c r="M151" s="119"/>
      <c r="N151" s="112"/>
    </row>
    <row r="152" spans="1:14" ht="49.9" customHeight="1">
      <c r="A152" s="64" t="s">
        <v>175</v>
      </c>
      <c r="B152" s="86"/>
      <c r="C152" s="65" t="str">
        <f>IFERROR(VLOOKUP(B152,List!$A$1:$B$4,2,FALSE), "")</f>
        <v/>
      </c>
      <c r="D152" s="106"/>
      <c r="E152" s="66"/>
      <c r="F152" s="119"/>
      <c r="G152" s="119"/>
      <c r="H152" s="119"/>
      <c r="I152" s="119"/>
      <c r="J152" s="119"/>
      <c r="K152" s="119"/>
      <c r="L152" s="119"/>
      <c r="M152" s="119"/>
      <c r="N152" s="112"/>
    </row>
    <row r="153" spans="1:14" ht="49.9" customHeight="1">
      <c r="A153" s="64" t="s">
        <v>176</v>
      </c>
      <c r="B153" s="86"/>
      <c r="C153" s="65" t="str">
        <f>IFERROR(VLOOKUP(B153,List!$A$1:$B$4,2,FALSE), "")</f>
        <v/>
      </c>
      <c r="D153" s="106"/>
      <c r="E153" s="66"/>
      <c r="F153" s="119"/>
      <c r="G153" s="119"/>
      <c r="H153" s="119"/>
      <c r="I153" s="119"/>
      <c r="J153" s="119"/>
      <c r="K153" s="119"/>
      <c r="L153" s="119"/>
      <c r="M153" s="119"/>
      <c r="N153" s="112"/>
    </row>
    <row r="154" spans="1:14" ht="49.9" customHeight="1">
      <c r="A154" s="64" t="s">
        <v>177</v>
      </c>
      <c r="B154" s="86"/>
      <c r="C154" s="65" t="str">
        <f>IFERROR(VLOOKUP(B154,List!$A$1:$B$4,2,FALSE), "")</f>
        <v/>
      </c>
      <c r="D154" s="106"/>
      <c r="E154" s="66"/>
      <c r="F154" s="119"/>
      <c r="G154" s="119"/>
      <c r="H154" s="119"/>
      <c r="I154" s="119"/>
      <c r="J154" s="119"/>
      <c r="K154" s="119"/>
      <c r="L154" s="119"/>
      <c r="M154" s="119"/>
      <c r="N154" s="112"/>
    </row>
    <row r="155" spans="1:14" s="29" customFormat="1" ht="49.9" customHeight="1">
      <c r="A155" s="64" t="s">
        <v>178</v>
      </c>
      <c r="B155" s="79"/>
      <c r="C155" s="65" t="str">
        <f>IFERROR(VLOOKUP(B155,List!$A$1:$B$4,2,FALSE), "")</f>
        <v/>
      </c>
      <c r="D155" s="106"/>
      <c r="E155" s="66"/>
      <c r="F155" s="121"/>
      <c r="G155" s="121"/>
      <c r="H155" s="121"/>
      <c r="I155" s="121"/>
      <c r="J155" s="121"/>
      <c r="K155" s="121"/>
      <c r="L155" s="121"/>
      <c r="M155" s="121"/>
      <c r="N155" s="122"/>
    </row>
    <row r="156" spans="1:14" s="29" customFormat="1" ht="49.9" customHeight="1">
      <c r="A156" s="64" t="s">
        <v>179</v>
      </c>
      <c r="B156" s="79"/>
      <c r="C156" s="65" t="str">
        <f>IFERROR(VLOOKUP(B156,List!$A$1:$B$4,2,FALSE), "")</f>
        <v/>
      </c>
      <c r="D156" s="106"/>
      <c r="E156" s="66"/>
      <c r="F156" s="121"/>
      <c r="G156" s="121"/>
      <c r="H156" s="121"/>
      <c r="I156" s="121"/>
      <c r="J156" s="121"/>
      <c r="K156" s="121"/>
      <c r="L156" s="121"/>
      <c r="M156" s="121"/>
      <c r="N156" s="122"/>
    </row>
    <row r="157" spans="1:14" s="29" customFormat="1" ht="49.9" customHeight="1">
      <c r="A157" s="64" t="s">
        <v>180</v>
      </c>
      <c r="B157" s="79"/>
      <c r="C157" s="65" t="str">
        <f>IFERROR(VLOOKUP(B157,List!$A$1:$B$4,2,FALSE), "")</f>
        <v/>
      </c>
      <c r="D157" s="106"/>
      <c r="E157" s="66"/>
      <c r="F157" s="121"/>
      <c r="G157" s="121"/>
      <c r="H157" s="121"/>
      <c r="I157" s="121"/>
      <c r="J157" s="121"/>
      <c r="K157" s="121"/>
      <c r="L157" s="121"/>
      <c r="M157" s="121"/>
      <c r="N157" s="122"/>
    </row>
    <row r="158" spans="1:14" s="29" customFormat="1" ht="49.9" customHeight="1">
      <c r="A158" s="64" t="s">
        <v>181</v>
      </c>
      <c r="B158" s="79"/>
      <c r="C158" s="65" t="str">
        <f>IFERROR(VLOOKUP(B158,List!$A$1:$B$4,2,FALSE), "")</f>
        <v/>
      </c>
      <c r="D158" s="106"/>
      <c r="E158" s="66"/>
      <c r="F158" s="121"/>
      <c r="G158" s="121"/>
      <c r="H158" s="121"/>
      <c r="I158" s="121"/>
      <c r="J158" s="121"/>
      <c r="K158" s="121"/>
      <c r="L158" s="121"/>
      <c r="M158" s="121"/>
      <c r="N158" s="122"/>
    </row>
    <row r="159" spans="1:14" s="29" customFormat="1" ht="49.9" customHeight="1">
      <c r="A159" s="64" t="s">
        <v>182</v>
      </c>
      <c r="B159" s="79"/>
      <c r="C159" s="65" t="str">
        <f>IFERROR(VLOOKUP(B159,List!$A$1:$B$4,2,FALSE), "")</f>
        <v/>
      </c>
      <c r="D159" s="106"/>
      <c r="E159" s="66"/>
      <c r="F159" s="121"/>
      <c r="G159" s="121"/>
      <c r="H159" s="121"/>
      <c r="I159" s="121"/>
      <c r="J159" s="121"/>
      <c r="K159" s="121"/>
      <c r="L159" s="121"/>
      <c r="M159" s="121"/>
      <c r="N159" s="122"/>
    </row>
    <row r="160" spans="1:14" ht="49.9" customHeight="1">
      <c r="A160" s="64" t="s">
        <v>183</v>
      </c>
      <c r="B160" s="79"/>
      <c r="C160" s="65" t="str">
        <f>IFERROR(VLOOKUP(B160,List!$A$1:$B$4,2,FALSE), "")</f>
        <v/>
      </c>
      <c r="D160" s="106"/>
      <c r="E160" s="66"/>
      <c r="F160" s="119"/>
      <c r="G160" s="119"/>
      <c r="H160" s="119"/>
      <c r="I160" s="119"/>
      <c r="J160" s="119"/>
      <c r="K160" s="119"/>
      <c r="L160" s="119"/>
      <c r="M160" s="119"/>
      <c r="N160" s="112"/>
    </row>
    <row r="161" spans="1:14" ht="49.9" customHeight="1">
      <c r="A161" s="64" t="s">
        <v>184</v>
      </c>
      <c r="B161" s="79"/>
      <c r="C161" s="65" t="str">
        <f>IFERROR(VLOOKUP(B161,List!$A$1:$B$4,2,FALSE), "")</f>
        <v/>
      </c>
      <c r="D161" s="106"/>
      <c r="E161" s="66"/>
      <c r="F161" s="119"/>
      <c r="G161" s="119"/>
      <c r="H161" s="119"/>
      <c r="I161" s="119"/>
      <c r="J161" s="119"/>
      <c r="K161" s="119"/>
      <c r="L161" s="119"/>
      <c r="M161" s="119"/>
      <c r="N161" s="112"/>
    </row>
    <row r="162" spans="1:14" ht="49.9" customHeight="1">
      <c r="A162" s="64" t="s">
        <v>185</v>
      </c>
      <c r="B162" s="79"/>
      <c r="C162" s="65" t="str">
        <f>IFERROR(VLOOKUP(B162,List!$A$1:$B$4,2,FALSE), "")</f>
        <v/>
      </c>
      <c r="D162" s="106"/>
      <c r="E162" s="66"/>
      <c r="F162" s="119"/>
      <c r="G162" s="119"/>
      <c r="H162" s="119"/>
      <c r="I162" s="119"/>
      <c r="J162" s="119"/>
      <c r="K162" s="119"/>
      <c r="L162" s="119"/>
      <c r="M162" s="119"/>
      <c r="N162" s="112"/>
    </row>
    <row r="163" spans="1:14" ht="49.9" customHeight="1" thickBot="1">
      <c r="A163" s="102" t="s">
        <v>186</v>
      </c>
      <c r="B163" s="79"/>
      <c r="C163" s="101" t="str">
        <f>IFERROR(VLOOKUP(B163,List!$A$1:$B$4,2,FALSE), "")</f>
        <v/>
      </c>
      <c r="D163" s="107"/>
      <c r="E163" s="66"/>
      <c r="F163" s="119"/>
      <c r="G163" s="119"/>
      <c r="H163" s="119"/>
      <c r="I163" s="119"/>
      <c r="J163" s="119"/>
      <c r="K163" s="119"/>
      <c r="L163" s="119"/>
      <c r="M163" s="119"/>
      <c r="N163" s="112"/>
    </row>
    <row r="164" spans="1:14" ht="49.9" customHeight="1" thickBot="1">
      <c r="A164" s="170" t="s">
        <v>271</v>
      </c>
      <c r="B164" s="170"/>
      <c r="C164" s="170"/>
      <c r="D164" s="170"/>
      <c r="E164" s="170"/>
      <c r="F164" s="133">
        <f>COUNTA(A141:A163)</f>
        <v>23</v>
      </c>
      <c r="G164" s="133">
        <f>COUNTIF(B141:B163,"")</f>
        <v>23</v>
      </c>
      <c r="H164" s="134">
        <f>SUM(C141:C163)</f>
        <v>0</v>
      </c>
      <c r="I164" s="133">
        <f>COUNTIF(C141:C163,3)</f>
        <v>0</v>
      </c>
      <c r="J164" s="133">
        <f>COUNTIF(C141:C163,2)</f>
        <v>0</v>
      </c>
      <c r="K164" s="133">
        <f>COUNTIF(C141:C163,1)</f>
        <v>0</v>
      </c>
      <c r="L164" s="133">
        <f>COUNTIF(C141:C163,0)</f>
        <v>0</v>
      </c>
      <c r="M164" s="133">
        <f>(F164)*3</f>
        <v>69</v>
      </c>
      <c r="N164" s="148">
        <f>H164/M164</f>
        <v>0</v>
      </c>
    </row>
    <row r="165" spans="1:14" ht="49.9" customHeight="1">
      <c r="A165" s="103" t="s">
        <v>272</v>
      </c>
      <c r="B165" s="79"/>
      <c r="C165" s="65" t="str">
        <f>IFERROR(VLOOKUP(B165,List!$A$1:$B$4,2,FALSE), "")</f>
        <v/>
      </c>
      <c r="D165" s="106"/>
      <c r="E165" s="66"/>
      <c r="F165" s="128"/>
      <c r="G165" s="119"/>
      <c r="H165" s="119"/>
      <c r="I165" s="119"/>
      <c r="J165" s="119"/>
      <c r="K165" s="119"/>
      <c r="L165" s="119"/>
      <c r="M165" s="119"/>
      <c r="N165" s="129"/>
    </row>
    <row r="166" spans="1:14" ht="49.9" customHeight="1">
      <c r="A166" s="103" t="s">
        <v>273</v>
      </c>
      <c r="B166" s="79"/>
      <c r="C166" s="65" t="str">
        <f>IFERROR(VLOOKUP(B166,List!$A$1:$B$4,2,FALSE), "")</f>
        <v/>
      </c>
      <c r="D166" s="106"/>
      <c r="E166" s="66"/>
      <c r="F166" s="128"/>
      <c r="G166" s="119"/>
      <c r="H166" s="119"/>
      <c r="I166" s="119"/>
      <c r="J166" s="119"/>
      <c r="K166" s="119"/>
      <c r="L166" s="119"/>
      <c r="M166" s="119"/>
      <c r="N166" s="129"/>
    </row>
    <row r="167" spans="1:14" ht="49.9" customHeight="1">
      <c r="A167" s="103" t="s">
        <v>274</v>
      </c>
      <c r="B167" s="79"/>
      <c r="C167" s="65" t="str">
        <f>IFERROR(VLOOKUP(B167,List!$A$1:$B$4,2,FALSE), "")</f>
        <v/>
      </c>
      <c r="D167" s="106"/>
      <c r="E167" s="66"/>
      <c r="F167" s="128"/>
      <c r="G167" s="119"/>
      <c r="H167" s="119"/>
      <c r="I167" s="119"/>
      <c r="J167" s="119"/>
      <c r="K167" s="119"/>
      <c r="L167" s="119"/>
      <c r="M167" s="119"/>
      <c r="N167" s="129"/>
    </row>
    <row r="168" spans="1:14" ht="49.9" customHeight="1">
      <c r="A168" s="103" t="s">
        <v>275</v>
      </c>
      <c r="B168" s="79"/>
      <c r="C168" s="65" t="str">
        <f>IFERROR(VLOOKUP(B168,List!$A$1:$B$4,2,FALSE), "")</f>
        <v/>
      </c>
      <c r="D168" s="106"/>
      <c r="E168" s="66"/>
      <c r="F168" s="128"/>
      <c r="G168" s="119"/>
      <c r="H168" s="119"/>
      <c r="I168" s="119"/>
      <c r="J168" s="119"/>
      <c r="K168" s="119"/>
      <c r="L168" s="119"/>
      <c r="M168" s="119"/>
      <c r="N168" s="129"/>
    </row>
    <row r="169" spans="1:14" ht="49.9" customHeight="1">
      <c r="A169" s="103" t="s">
        <v>276</v>
      </c>
      <c r="B169" s="79"/>
      <c r="C169" s="65" t="str">
        <f>IFERROR(VLOOKUP(B169,List!$A$1:$B$4,2,FALSE), "")</f>
        <v/>
      </c>
      <c r="D169" s="106"/>
      <c r="E169" s="66"/>
      <c r="F169" s="128"/>
      <c r="G169" s="119"/>
      <c r="H169" s="119"/>
      <c r="I169" s="119"/>
      <c r="J169" s="119"/>
      <c r="K169" s="119"/>
      <c r="L169" s="119"/>
      <c r="M169" s="119"/>
      <c r="N169" s="129"/>
    </row>
    <row r="170" spans="1:14" ht="49.9" customHeight="1">
      <c r="A170" s="103" t="s">
        <v>277</v>
      </c>
      <c r="B170" s="79"/>
      <c r="C170" s="65" t="str">
        <f>IFERROR(VLOOKUP(B170,List!$A$1:$B$4,2,FALSE), "")</f>
        <v/>
      </c>
      <c r="D170" s="106"/>
      <c r="E170" s="66"/>
      <c r="F170" s="128"/>
      <c r="G170" s="119"/>
      <c r="H170" s="119"/>
      <c r="I170" s="119"/>
      <c r="J170" s="119"/>
      <c r="K170" s="119"/>
      <c r="L170" s="119"/>
      <c r="M170" s="119"/>
      <c r="N170" s="129"/>
    </row>
    <row r="171" spans="1:14" ht="49.9" customHeight="1">
      <c r="A171" s="103" t="s">
        <v>278</v>
      </c>
      <c r="B171" s="79"/>
      <c r="C171" s="65" t="str">
        <f>IFERROR(VLOOKUP(B171,List!$A$1:$B$4,2,FALSE), "")</f>
        <v/>
      </c>
      <c r="D171" s="106"/>
      <c r="E171" s="66"/>
      <c r="F171" s="128"/>
      <c r="G171" s="119"/>
      <c r="H171" s="119"/>
      <c r="I171" s="119"/>
      <c r="J171" s="119"/>
      <c r="K171" s="119"/>
      <c r="L171" s="119"/>
      <c r="M171" s="119"/>
      <c r="N171" s="129"/>
    </row>
    <row r="172" spans="1:14" ht="49.9" customHeight="1">
      <c r="A172" s="103" t="s">
        <v>279</v>
      </c>
      <c r="B172" s="79"/>
      <c r="C172" s="65" t="str">
        <f>IFERROR(VLOOKUP(B172,List!$A$1:$B$4,2,FALSE), "")</f>
        <v/>
      </c>
      <c r="D172" s="106"/>
      <c r="E172" s="66"/>
      <c r="F172" s="128"/>
      <c r="G172" s="119"/>
      <c r="H172" s="119"/>
      <c r="I172" s="119"/>
      <c r="J172" s="119"/>
      <c r="K172" s="119"/>
      <c r="L172" s="119"/>
      <c r="M172" s="119"/>
      <c r="N172" s="129"/>
    </row>
    <row r="173" spans="1:14" ht="49.9" customHeight="1" thickBot="1">
      <c r="A173" s="103" t="s">
        <v>280</v>
      </c>
      <c r="B173" s="79"/>
      <c r="C173" s="65" t="str">
        <f>IFERROR(VLOOKUP(B173,List!$A$1:$B$4,2,FALSE), "")</f>
        <v/>
      </c>
      <c r="D173" s="106"/>
      <c r="E173" s="66"/>
      <c r="F173" s="128"/>
      <c r="G173" s="119"/>
      <c r="H173" s="119"/>
      <c r="I173" s="119"/>
      <c r="J173" s="119"/>
      <c r="K173" s="119"/>
      <c r="L173" s="119"/>
      <c r="M173" s="119"/>
      <c r="N173" s="129"/>
    </row>
    <row r="174" spans="1:14" s="55" customFormat="1" ht="49.9" customHeight="1" thickBot="1">
      <c r="A174" s="176"/>
      <c r="B174" s="176"/>
      <c r="C174" s="176"/>
      <c r="D174" s="176"/>
      <c r="E174" s="176"/>
      <c r="F174" s="133">
        <f>COUNTA(A165:A173)</f>
        <v>9</v>
      </c>
      <c r="G174" s="133">
        <f>COUNTIF(B165:B173,"")</f>
        <v>9</v>
      </c>
      <c r="H174" s="134">
        <f>SUM(C165:C173)</f>
        <v>0</v>
      </c>
      <c r="I174" s="133">
        <f>COUNTIF(C165:C173,3)</f>
        <v>0</v>
      </c>
      <c r="J174" s="133">
        <f>COUNTIF(C165:C173,2)</f>
        <v>0</v>
      </c>
      <c r="K174" s="133">
        <f>COUNTIF(C165:C173,1)</f>
        <v>0</v>
      </c>
      <c r="L174" s="133">
        <f>COUNTIF(C165:C173,0)</f>
        <v>0</v>
      </c>
      <c r="M174" s="133">
        <f>(F174)*3</f>
        <v>27</v>
      </c>
      <c r="N174" s="135">
        <f>H174/M174</f>
        <v>0</v>
      </c>
    </row>
    <row r="175" spans="1:14" s="73" customFormat="1" ht="49.9" customHeight="1" thickBot="1">
      <c r="A175" s="2"/>
      <c r="C175" s="74"/>
      <c r="D175" s="75"/>
      <c r="E175" s="75"/>
      <c r="F175" s="113">
        <f>F15+F77+F119+F140+F174+F164+F71</f>
        <v>164</v>
      </c>
      <c r="G175" s="114">
        <f t="shared" ref="G175:L175" si="0">G15+G77+G119+G140+G174+G164+G71</f>
        <v>164</v>
      </c>
      <c r="H175" s="114">
        <f t="shared" si="0"/>
        <v>0</v>
      </c>
      <c r="I175" s="114">
        <f t="shared" si="0"/>
        <v>0</v>
      </c>
      <c r="J175" s="114">
        <f t="shared" si="0"/>
        <v>0</v>
      </c>
      <c r="K175" s="114">
        <f t="shared" si="0"/>
        <v>0</v>
      </c>
      <c r="L175" s="114">
        <f t="shared" si="0"/>
        <v>0</v>
      </c>
      <c r="M175" s="114">
        <f>(F175)*3</f>
        <v>492</v>
      </c>
      <c r="N175" s="115">
        <f>H175/M175</f>
        <v>0</v>
      </c>
    </row>
    <row r="176" spans="1:14" s="55" customFormat="1" ht="15" customHeight="1">
      <c r="A176" s="58"/>
      <c r="B176" s="59"/>
      <c r="C176" s="12"/>
      <c r="D176" s="58"/>
      <c r="E176" s="58"/>
      <c r="F176" s="117"/>
      <c r="G176" s="117"/>
      <c r="H176" s="117"/>
      <c r="I176" s="117"/>
      <c r="J176" s="117"/>
      <c r="K176" s="117"/>
      <c r="L176" s="117"/>
      <c r="M176" s="117"/>
      <c r="N176" s="118"/>
    </row>
    <row r="177" spans="1:14" s="55" customFormat="1" ht="15" customHeight="1">
      <c r="A177" s="58"/>
      <c r="B177" s="59"/>
      <c r="C177" s="12"/>
      <c r="F177" s="117"/>
      <c r="G177" s="117"/>
      <c r="H177" s="117"/>
      <c r="I177" s="117"/>
      <c r="J177" s="117"/>
      <c r="K177" s="117"/>
      <c r="L177" s="117"/>
      <c r="M177" s="117"/>
      <c r="N177" s="118"/>
    </row>
    <row r="178" spans="1:14" s="55" customFormat="1" ht="15" customHeight="1">
      <c r="A178" s="58"/>
      <c r="B178" s="59"/>
      <c r="C178" s="116"/>
      <c r="F178" s="117"/>
      <c r="G178" s="117"/>
      <c r="H178" s="117"/>
      <c r="I178" s="117"/>
      <c r="J178" s="117"/>
      <c r="K178" s="117"/>
      <c r="L178" s="117"/>
      <c r="M178" s="117"/>
      <c r="N178" s="118"/>
    </row>
    <row r="179" spans="1:14" s="55" customFormat="1" ht="15" customHeight="1">
      <c r="A179" s="58"/>
      <c r="B179" s="59"/>
      <c r="C179" s="116"/>
      <c r="F179" s="117"/>
      <c r="G179" s="117"/>
      <c r="H179" s="117"/>
      <c r="I179" s="117"/>
      <c r="J179" s="117"/>
      <c r="K179" s="117"/>
      <c r="L179" s="117"/>
      <c r="M179" s="117"/>
      <c r="N179" s="118"/>
    </row>
    <row r="180" spans="1:14" s="55" customFormat="1" ht="15" customHeight="1">
      <c r="A180" s="58"/>
      <c r="B180" s="59"/>
      <c r="C180" s="11"/>
      <c r="D180" s="58"/>
      <c r="E180" s="58"/>
      <c r="F180" s="117"/>
      <c r="G180" s="117"/>
      <c r="H180" s="117"/>
      <c r="I180" s="117"/>
      <c r="J180" s="117"/>
      <c r="K180" s="117"/>
      <c r="L180" s="117"/>
      <c r="M180" s="117"/>
      <c r="N180" s="118"/>
    </row>
    <row r="181" spans="1:14" s="55" customFormat="1">
      <c r="A181" s="58"/>
      <c r="B181" s="59"/>
      <c r="C181" s="13"/>
      <c r="D181" s="58"/>
      <c r="E181" s="58"/>
      <c r="F181" s="117"/>
      <c r="G181" s="117"/>
      <c r="H181" s="117"/>
      <c r="I181" s="117"/>
      <c r="J181" s="117"/>
      <c r="K181" s="117"/>
      <c r="L181" s="117"/>
      <c r="M181" s="117"/>
      <c r="N181" s="118"/>
    </row>
    <row r="182" spans="1:14" s="55" customFormat="1">
      <c r="A182" s="58"/>
      <c r="B182" s="59"/>
      <c r="C182" s="13"/>
      <c r="D182" s="58"/>
      <c r="E182" s="58"/>
      <c r="F182" s="117"/>
      <c r="G182" s="117"/>
      <c r="H182" s="117"/>
      <c r="I182" s="117"/>
      <c r="J182" s="117"/>
      <c r="K182" s="117"/>
      <c r="L182" s="117"/>
      <c r="M182" s="117"/>
      <c r="N182" s="118"/>
    </row>
    <row r="183" spans="1:14" s="55" customFormat="1">
      <c r="A183" s="58"/>
      <c r="B183" s="59"/>
      <c r="C183" s="12"/>
      <c r="D183" s="58"/>
      <c r="E183" s="58"/>
      <c r="F183" s="117"/>
      <c r="G183" s="117"/>
      <c r="H183" s="117"/>
      <c r="I183" s="117"/>
      <c r="J183" s="117"/>
      <c r="K183" s="117"/>
      <c r="L183" s="117"/>
      <c r="M183" s="117"/>
      <c r="N183" s="118"/>
    </row>
    <row r="184" spans="1:14" s="55" customFormat="1" ht="15" customHeight="1">
      <c r="A184" s="58"/>
      <c r="B184" s="59"/>
      <c r="C184" s="12"/>
      <c r="D184" s="58"/>
      <c r="E184" s="58"/>
      <c r="F184" s="117"/>
      <c r="G184" s="117"/>
      <c r="H184" s="117"/>
      <c r="I184" s="117"/>
      <c r="J184" s="117"/>
      <c r="K184" s="117"/>
      <c r="L184" s="117"/>
      <c r="M184" s="117"/>
      <c r="N184" s="118"/>
    </row>
    <row r="185" spans="1:14" s="55" customFormat="1" ht="15" customHeight="1">
      <c r="A185" s="58"/>
      <c r="B185" s="59"/>
      <c r="C185" s="12"/>
      <c r="F185" s="117"/>
      <c r="G185" s="117"/>
      <c r="H185" s="117"/>
      <c r="I185" s="117"/>
      <c r="J185" s="117"/>
      <c r="K185" s="117"/>
      <c r="L185" s="117"/>
      <c r="M185" s="117"/>
      <c r="N185" s="118"/>
    </row>
    <row r="186" spans="1:14" s="55" customFormat="1" ht="15" customHeight="1">
      <c r="A186" s="58"/>
      <c r="B186" s="59"/>
      <c r="C186" s="12"/>
      <c r="F186" s="117"/>
      <c r="G186" s="117"/>
      <c r="H186" s="117"/>
      <c r="I186" s="117"/>
      <c r="J186" s="117"/>
      <c r="K186" s="117"/>
      <c r="L186" s="117"/>
      <c r="M186" s="117"/>
      <c r="N186" s="118"/>
    </row>
    <row r="187" spans="1:14" s="55" customFormat="1" ht="15" customHeight="1">
      <c r="A187" s="58"/>
      <c r="B187" s="59"/>
      <c r="C187" s="12"/>
      <c r="F187" s="117"/>
      <c r="G187" s="117"/>
      <c r="H187" s="117"/>
      <c r="I187" s="117"/>
      <c r="J187" s="117"/>
      <c r="K187" s="117"/>
      <c r="L187" s="117"/>
      <c r="M187" s="117"/>
      <c r="N187" s="118"/>
    </row>
    <row r="188" spans="1:14" s="55" customFormat="1" ht="15" customHeight="1">
      <c r="A188" s="58"/>
      <c r="B188" s="59"/>
      <c r="C188" s="12"/>
      <c r="F188" s="117"/>
      <c r="G188" s="117"/>
      <c r="H188" s="117"/>
      <c r="I188" s="117"/>
      <c r="J188" s="117"/>
      <c r="K188" s="117"/>
      <c r="L188" s="117"/>
      <c r="M188" s="117"/>
      <c r="N188" s="118"/>
    </row>
    <row r="189" spans="1:14" s="55" customFormat="1" ht="15" customHeight="1">
      <c r="A189" s="58"/>
      <c r="B189" s="59"/>
      <c r="C189" s="12"/>
      <c r="D189" s="58"/>
      <c r="E189" s="58"/>
      <c r="F189" s="117"/>
      <c r="G189" s="117"/>
      <c r="H189" s="117"/>
      <c r="I189" s="117"/>
      <c r="J189" s="117"/>
      <c r="K189" s="117"/>
      <c r="L189" s="117"/>
      <c r="M189" s="117"/>
      <c r="N189" s="118"/>
    </row>
    <row r="190" spans="1:14" s="55" customFormat="1">
      <c r="A190" s="58"/>
      <c r="B190" s="59"/>
      <c r="C190" s="13"/>
      <c r="D190" s="58"/>
      <c r="E190" s="58"/>
      <c r="F190" s="117"/>
      <c r="G190" s="117"/>
      <c r="H190" s="117"/>
      <c r="I190" s="117"/>
      <c r="J190" s="117"/>
      <c r="K190" s="117"/>
      <c r="L190" s="117"/>
      <c r="M190" s="117"/>
      <c r="N190" s="118"/>
    </row>
    <row r="191" spans="1:14" s="55" customFormat="1">
      <c r="A191" s="58"/>
      <c r="B191" s="59"/>
      <c r="C191" s="13"/>
      <c r="D191" s="58"/>
      <c r="E191" s="58"/>
      <c r="F191" s="117"/>
      <c r="G191" s="117"/>
      <c r="H191" s="117"/>
      <c r="I191" s="117"/>
      <c r="J191" s="117"/>
      <c r="K191" s="117"/>
      <c r="L191" s="117"/>
      <c r="M191" s="117"/>
      <c r="N191" s="118"/>
    </row>
    <row r="192" spans="1:14" s="55" customFormat="1">
      <c r="A192" s="58"/>
      <c r="B192" s="59"/>
      <c r="C192" s="12"/>
      <c r="D192" s="58"/>
      <c r="E192" s="58"/>
      <c r="F192" s="117"/>
      <c r="G192" s="117"/>
      <c r="H192" s="117"/>
      <c r="I192" s="117"/>
      <c r="J192" s="117"/>
      <c r="K192" s="117"/>
      <c r="L192" s="117"/>
      <c r="M192" s="117"/>
      <c r="N192" s="118"/>
    </row>
    <row r="193" spans="1:14" s="55" customFormat="1" ht="15" customHeight="1">
      <c r="A193" s="58"/>
      <c r="B193" s="59"/>
      <c r="C193" s="12"/>
      <c r="D193" s="58"/>
      <c r="E193" s="58"/>
      <c r="F193" s="117"/>
      <c r="G193" s="117"/>
      <c r="H193" s="117"/>
      <c r="I193" s="117"/>
      <c r="J193" s="117"/>
      <c r="K193" s="117"/>
      <c r="L193" s="117"/>
      <c r="M193" s="117"/>
      <c r="N193" s="118"/>
    </row>
    <row r="194" spans="1:14" s="55" customFormat="1" ht="15" customHeight="1">
      <c r="A194" s="58"/>
      <c r="B194" s="59"/>
      <c r="C194" s="12"/>
      <c r="F194" s="117"/>
      <c r="G194" s="117"/>
      <c r="H194" s="117"/>
      <c r="I194" s="117"/>
      <c r="J194" s="117"/>
      <c r="K194" s="117"/>
      <c r="L194" s="117"/>
      <c r="M194" s="117"/>
      <c r="N194" s="118"/>
    </row>
    <row r="195" spans="1:14" s="55" customFormat="1" ht="15" customHeight="1">
      <c r="A195" s="58"/>
      <c r="B195" s="59"/>
      <c r="C195" s="12"/>
      <c r="F195" s="117"/>
      <c r="G195" s="117"/>
      <c r="H195" s="117"/>
      <c r="I195" s="117"/>
      <c r="J195" s="117"/>
      <c r="K195" s="117"/>
      <c r="L195" s="117"/>
      <c r="M195" s="117"/>
      <c r="N195" s="118"/>
    </row>
    <row r="196" spans="1:14" s="55" customFormat="1" ht="15" customHeight="1">
      <c r="A196" s="58"/>
      <c r="B196" s="59"/>
      <c r="C196" s="12"/>
      <c r="F196" s="117"/>
      <c r="G196" s="117"/>
      <c r="H196" s="117"/>
      <c r="I196" s="117"/>
      <c r="J196" s="117"/>
      <c r="K196" s="117"/>
      <c r="L196" s="117"/>
      <c r="M196" s="117"/>
      <c r="N196" s="118"/>
    </row>
    <row r="197" spans="1:14" s="55" customFormat="1" ht="15" customHeight="1">
      <c r="A197" s="58"/>
      <c r="B197" s="59"/>
      <c r="C197" s="12"/>
      <c r="F197" s="117"/>
      <c r="G197" s="117"/>
      <c r="H197" s="117"/>
      <c r="I197" s="117"/>
      <c r="J197" s="117"/>
      <c r="K197" s="117"/>
      <c r="L197" s="117"/>
      <c r="M197" s="117"/>
      <c r="N197" s="118"/>
    </row>
    <row r="198" spans="1:14" s="55" customFormat="1" ht="15" customHeight="1">
      <c r="A198" s="58"/>
      <c r="B198" s="59"/>
      <c r="C198" s="12"/>
      <c r="D198" s="58"/>
      <c r="E198" s="58"/>
      <c r="F198" s="117"/>
      <c r="G198" s="117"/>
      <c r="H198" s="117"/>
      <c r="I198" s="117"/>
      <c r="J198" s="117"/>
      <c r="K198" s="117"/>
      <c r="L198" s="117"/>
      <c r="M198" s="117"/>
      <c r="N198" s="118"/>
    </row>
    <row r="199" spans="1:14" s="55" customFormat="1">
      <c r="A199" s="58"/>
      <c r="B199" s="59"/>
      <c r="C199" s="13"/>
      <c r="D199" s="58"/>
      <c r="E199" s="58"/>
      <c r="F199" s="117"/>
      <c r="G199" s="117"/>
      <c r="H199" s="117"/>
      <c r="I199" s="117"/>
      <c r="J199" s="117"/>
      <c r="K199" s="117"/>
      <c r="L199" s="117"/>
      <c r="M199" s="117"/>
      <c r="N199" s="118"/>
    </row>
    <row r="200" spans="1:14" s="55" customFormat="1">
      <c r="A200" s="58"/>
      <c r="B200" s="59"/>
      <c r="C200" s="13"/>
      <c r="D200" s="58"/>
      <c r="E200" s="58"/>
      <c r="F200" s="117"/>
      <c r="G200" s="117"/>
      <c r="H200" s="117"/>
      <c r="I200" s="117"/>
      <c r="J200" s="117"/>
      <c r="K200" s="117"/>
      <c r="L200" s="117"/>
      <c r="M200" s="117"/>
      <c r="N200" s="118"/>
    </row>
    <row r="201" spans="1:14" s="55" customFormat="1">
      <c r="A201" s="58"/>
      <c r="B201" s="59"/>
      <c r="C201" s="13"/>
      <c r="D201" s="58"/>
      <c r="E201" s="58"/>
      <c r="F201" s="117"/>
      <c r="G201" s="117"/>
      <c r="H201" s="117"/>
      <c r="I201" s="117"/>
      <c r="J201" s="117"/>
      <c r="K201" s="117"/>
      <c r="L201" s="117"/>
      <c r="M201" s="117"/>
      <c r="N201" s="118"/>
    </row>
    <row r="202" spans="1:14" s="55" customFormat="1">
      <c r="A202" s="58"/>
      <c r="B202" s="59"/>
      <c r="C202" s="13"/>
      <c r="D202" s="58"/>
      <c r="E202" s="58"/>
      <c r="F202" s="117"/>
      <c r="G202" s="117"/>
      <c r="H202" s="117"/>
      <c r="I202" s="117"/>
      <c r="J202" s="117"/>
      <c r="K202" s="117"/>
      <c r="L202" s="117"/>
      <c r="M202" s="117"/>
      <c r="N202" s="118"/>
    </row>
    <row r="203" spans="1:14" s="55" customFormat="1">
      <c r="A203" s="58"/>
      <c r="B203" s="59"/>
      <c r="C203" s="13"/>
      <c r="D203" s="58"/>
      <c r="E203" s="58"/>
      <c r="F203" s="117"/>
      <c r="G203" s="117"/>
      <c r="H203" s="117"/>
      <c r="I203" s="117"/>
      <c r="J203" s="117"/>
      <c r="K203" s="117"/>
      <c r="L203" s="117"/>
      <c r="M203" s="117"/>
      <c r="N203" s="118"/>
    </row>
    <row r="204" spans="1:14" s="55" customFormat="1">
      <c r="A204" s="58"/>
      <c r="B204" s="59"/>
      <c r="C204" s="13"/>
      <c r="D204" s="58"/>
      <c r="E204" s="58"/>
      <c r="F204" s="117"/>
      <c r="G204" s="117"/>
      <c r="H204" s="117"/>
      <c r="I204" s="117"/>
      <c r="J204" s="117"/>
      <c r="K204" s="117"/>
      <c r="L204" s="117"/>
      <c r="M204" s="117"/>
      <c r="N204" s="118"/>
    </row>
    <row r="205" spans="1:14" s="55" customFormat="1">
      <c r="A205" s="58"/>
      <c r="B205" s="59"/>
      <c r="C205" s="13"/>
      <c r="D205" s="58"/>
      <c r="E205" s="58"/>
      <c r="F205" s="117"/>
      <c r="G205" s="117"/>
      <c r="H205" s="117"/>
      <c r="I205" s="117"/>
      <c r="J205" s="117"/>
      <c r="K205" s="117"/>
      <c r="L205" s="117"/>
      <c r="M205" s="117"/>
      <c r="N205" s="118"/>
    </row>
    <row r="206" spans="1:14" s="55" customFormat="1">
      <c r="A206" s="58"/>
      <c r="B206" s="59"/>
      <c r="C206" s="13"/>
      <c r="D206" s="58"/>
      <c r="E206" s="58"/>
      <c r="F206" s="117"/>
      <c r="G206" s="117"/>
      <c r="H206" s="117"/>
      <c r="I206" s="117"/>
      <c r="J206" s="117"/>
      <c r="K206" s="117"/>
      <c r="L206" s="117"/>
      <c r="M206" s="117"/>
      <c r="N206" s="118"/>
    </row>
    <row r="207" spans="1:14" s="55" customFormat="1">
      <c r="A207" s="58"/>
      <c r="B207" s="59"/>
      <c r="C207" s="13"/>
      <c r="D207" s="58"/>
      <c r="E207" s="58"/>
      <c r="F207" s="117"/>
      <c r="G207" s="117"/>
      <c r="H207" s="117"/>
      <c r="I207" s="117"/>
      <c r="J207" s="117"/>
      <c r="K207" s="117"/>
      <c r="L207" s="117"/>
      <c r="M207" s="117"/>
      <c r="N207" s="118"/>
    </row>
    <row r="208" spans="1:14" s="55" customFormat="1">
      <c r="A208" s="58"/>
      <c r="B208" s="59"/>
      <c r="C208" s="13"/>
      <c r="D208" s="58"/>
      <c r="E208" s="58"/>
      <c r="F208" s="117"/>
      <c r="G208" s="117"/>
      <c r="H208" s="117"/>
      <c r="I208" s="117"/>
      <c r="J208" s="117"/>
      <c r="K208" s="117"/>
      <c r="L208" s="117"/>
      <c r="M208" s="117"/>
      <c r="N208" s="118"/>
    </row>
    <row r="209" spans="1:14" s="55" customFormat="1">
      <c r="A209" s="58"/>
      <c r="B209" s="59"/>
      <c r="C209" s="13"/>
      <c r="D209" s="58"/>
      <c r="E209" s="58"/>
      <c r="F209" s="117"/>
      <c r="G209" s="117"/>
      <c r="H209" s="117"/>
      <c r="I209" s="117"/>
      <c r="J209" s="117"/>
      <c r="K209" s="117"/>
      <c r="L209" s="117"/>
      <c r="M209" s="117"/>
      <c r="N209" s="118"/>
    </row>
    <row r="210" spans="1:14" s="55" customFormat="1">
      <c r="A210" s="58"/>
      <c r="B210" s="59"/>
      <c r="C210" s="13"/>
      <c r="D210" s="58"/>
      <c r="E210" s="58"/>
      <c r="F210" s="117"/>
      <c r="G210" s="117"/>
      <c r="H210" s="117"/>
      <c r="I210" s="117"/>
      <c r="J210" s="117"/>
      <c r="K210" s="117"/>
      <c r="L210" s="117"/>
      <c r="M210" s="117"/>
      <c r="N210" s="118"/>
    </row>
    <row r="211" spans="1:14" s="55" customFormat="1">
      <c r="A211" s="58"/>
      <c r="B211" s="59"/>
      <c r="C211" s="13"/>
      <c r="D211" s="58"/>
      <c r="E211" s="58"/>
      <c r="F211" s="117"/>
      <c r="G211" s="117"/>
      <c r="H211" s="117"/>
      <c r="I211" s="117"/>
      <c r="J211" s="117"/>
      <c r="K211" s="117"/>
      <c r="L211" s="117"/>
      <c r="M211" s="117"/>
      <c r="N211" s="118"/>
    </row>
    <row r="212" spans="1:14" s="55" customFormat="1">
      <c r="A212" s="58"/>
      <c r="B212" s="59"/>
      <c r="C212" s="13"/>
      <c r="D212" s="58"/>
      <c r="E212" s="58"/>
      <c r="F212" s="117"/>
      <c r="G212" s="117"/>
      <c r="H212" s="117"/>
      <c r="I212" s="117"/>
      <c r="J212" s="117"/>
      <c r="K212" s="117"/>
      <c r="L212" s="117"/>
      <c r="M212" s="117"/>
      <c r="N212" s="118"/>
    </row>
    <row r="213" spans="1:14" s="55" customFormat="1">
      <c r="A213" s="58"/>
      <c r="B213" s="59"/>
      <c r="C213" s="13"/>
      <c r="D213" s="58"/>
      <c r="E213" s="58"/>
      <c r="F213" s="117"/>
      <c r="G213" s="117"/>
      <c r="H213" s="117"/>
      <c r="I213" s="117"/>
      <c r="J213" s="117"/>
      <c r="K213" s="117"/>
      <c r="L213" s="117"/>
      <c r="M213" s="117"/>
      <c r="N213" s="118"/>
    </row>
    <row r="214" spans="1:14" s="55" customFormat="1">
      <c r="A214" s="58"/>
      <c r="B214" s="59"/>
      <c r="C214" s="13"/>
      <c r="D214" s="58"/>
      <c r="E214" s="58"/>
      <c r="F214" s="117"/>
      <c r="G214" s="117"/>
      <c r="H214" s="117"/>
      <c r="I214" s="117"/>
      <c r="J214" s="117"/>
      <c r="K214" s="117"/>
      <c r="L214" s="117"/>
      <c r="M214" s="117"/>
      <c r="N214" s="118"/>
    </row>
    <row r="215" spans="1:14" s="55" customFormat="1">
      <c r="A215" s="58"/>
      <c r="B215" s="59"/>
      <c r="C215" s="13"/>
      <c r="D215" s="58"/>
      <c r="E215" s="58"/>
      <c r="F215" s="117"/>
      <c r="G215" s="117"/>
      <c r="H215" s="117"/>
      <c r="I215" s="117"/>
      <c r="J215" s="117"/>
      <c r="K215" s="117"/>
      <c r="L215" s="117"/>
      <c r="M215" s="117"/>
      <c r="N215" s="118"/>
    </row>
    <row r="216" spans="1:14" s="55" customFormat="1">
      <c r="A216" s="58"/>
      <c r="B216" s="59"/>
      <c r="C216" s="13"/>
      <c r="D216" s="58"/>
      <c r="E216" s="58"/>
      <c r="F216" s="117"/>
      <c r="G216" s="117"/>
      <c r="H216" s="117"/>
      <c r="I216" s="117"/>
      <c r="J216" s="117"/>
      <c r="K216" s="117"/>
      <c r="L216" s="117"/>
      <c r="M216" s="117"/>
      <c r="N216" s="118"/>
    </row>
    <row r="217" spans="1:14" s="61" customFormat="1">
      <c r="A217" s="60"/>
      <c r="B217" s="27"/>
      <c r="C217" s="14"/>
      <c r="D217" s="60"/>
      <c r="E217" s="60"/>
      <c r="F217" s="117"/>
      <c r="G217" s="117"/>
      <c r="H217" s="117"/>
      <c r="I217" s="117"/>
      <c r="J217" s="117"/>
      <c r="K217" s="117"/>
      <c r="L217" s="117"/>
      <c r="M217" s="117"/>
      <c r="N217" s="118"/>
    </row>
    <row r="218" spans="1:14" s="61" customFormat="1">
      <c r="A218" s="60"/>
      <c r="B218" s="27"/>
      <c r="C218" s="14"/>
      <c r="D218" s="60"/>
      <c r="E218" s="60"/>
      <c r="F218" s="117"/>
      <c r="G218" s="117"/>
      <c r="H218" s="117"/>
      <c r="I218" s="117"/>
      <c r="J218" s="117"/>
      <c r="K218" s="117"/>
      <c r="L218" s="117"/>
      <c r="M218" s="117"/>
      <c r="N218" s="118"/>
    </row>
    <row r="219" spans="1:14" s="61" customFormat="1">
      <c r="A219" s="60"/>
      <c r="B219" s="27"/>
      <c r="C219" s="14"/>
      <c r="D219" s="60"/>
      <c r="E219" s="60"/>
      <c r="F219" s="117"/>
      <c r="G219" s="117"/>
      <c r="H219" s="117"/>
      <c r="I219" s="117"/>
      <c r="J219" s="117"/>
      <c r="K219" s="117"/>
      <c r="L219" s="117"/>
      <c r="M219" s="117"/>
      <c r="N219" s="118"/>
    </row>
    <row r="220" spans="1:14" s="61" customFormat="1" ht="15" customHeight="1">
      <c r="A220" s="60"/>
      <c r="B220" s="27"/>
      <c r="C220" s="14"/>
      <c r="D220" s="60"/>
      <c r="E220" s="60"/>
      <c r="F220" s="117"/>
      <c r="G220" s="117"/>
      <c r="H220" s="117"/>
      <c r="I220" s="117"/>
      <c r="J220" s="117"/>
      <c r="K220" s="117"/>
      <c r="L220" s="117"/>
      <c r="M220" s="117"/>
      <c r="N220" s="118"/>
    </row>
    <row r="221" spans="1:14" s="55" customFormat="1">
      <c r="A221" s="58"/>
      <c r="B221" s="59"/>
      <c r="C221" s="14"/>
      <c r="D221" s="62"/>
      <c r="E221" s="62"/>
      <c r="F221" s="117"/>
      <c r="G221" s="117"/>
      <c r="H221" s="117"/>
      <c r="I221" s="117"/>
      <c r="J221" s="117"/>
      <c r="K221" s="117"/>
      <c r="L221" s="117"/>
      <c r="M221" s="117"/>
      <c r="N221" s="118"/>
    </row>
    <row r="222" spans="1:14" s="55" customFormat="1">
      <c r="A222" s="58"/>
      <c r="B222" s="59"/>
      <c r="C222" s="15"/>
      <c r="D222" s="58"/>
      <c r="E222" s="58"/>
      <c r="F222" s="117"/>
      <c r="G222" s="117"/>
      <c r="H222" s="117"/>
      <c r="I222" s="117"/>
      <c r="J222" s="117"/>
      <c r="K222" s="117"/>
      <c r="L222" s="117"/>
      <c r="M222" s="117"/>
      <c r="N222" s="118"/>
    </row>
    <row r="223" spans="1:14" s="55" customFormat="1">
      <c r="A223" s="58"/>
      <c r="B223" s="59"/>
      <c r="C223" s="11"/>
      <c r="D223" s="58"/>
      <c r="E223" s="58"/>
      <c r="F223" s="117"/>
      <c r="G223" s="117"/>
      <c r="H223" s="117"/>
      <c r="I223" s="117"/>
      <c r="J223" s="117"/>
      <c r="K223" s="117"/>
      <c r="L223" s="117"/>
      <c r="M223" s="117"/>
      <c r="N223" s="118"/>
    </row>
    <row r="224" spans="1:14" s="55" customFormat="1">
      <c r="A224" s="58"/>
      <c r="B224" s="59"/>
      <c r="C224" s="11"/>
      <c r="D224" s="58"/>
      <c r="E224" s="58"/>
      <c r="F224" s="117"/>
      <c r="G224" s="117"/>
      <c r="H224" s="117"/>
      <c r="I224" s="117"/>
      <c r="J224" s="117"/>
      <c r="K224" s="117"/>
      <c r="L224" s="117"/>
      <c r="M224" s="117"/>
      <c r="N224" s="118"/>
    </row>
  </sheetData>
  <sheetProtection algorithmName="SHA-512" hashValue="eLqnyl/IiA8cbPfFAczGBAehwEONzCcYTNj+/XztgXvmiz0grNuxJ0FLK5g5I6Gn6c2Ac4XlYgLa05cMy29lUw==" saltValue="Rntfsdxv1lcVDOhoQrrAAA==" spinCount="100000" sheet="1" selectLockedCells="1"/>
  <mergeCells count="8">
    <mergeCell ref="A15:E15"/>
    <mergeCell ref="A3:E3"/>
    <mergeCell ref="A174:E174"/>
    <mergeCell ref="A164:E164"/>
    <mergeCell ref="A140:E140"/>
    <mergeCell ref="A119:E119"/>
    <mergeCell ref="A77:E77"/>
    <mergeCell ref="A71:E71"/>
  </mergeCells>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xWindow="462" yWindow="818" count="1">
        <x14:dataValidation type="list" allowBlank="1" showInputMessage="1" showErrorMessage="1" xr:uid="{00000000-0002-0000-0100-000000000000}">
          <x14:formula1>
            <xm:f>List!$A$1:$A$4</xm:f>
          </x14:formula1>
          <xm:sqref>B4:B14 B78:B118 B16:B70 B72:B76 B141:B163 B120:B139 B165:B173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95"/>
  <sheetViews>
    <sheetView showGridLines="0" topLeftCell="J1" zoomScale="90" zoomScaleNormal="90" workbookViewId="0">
      <pane ySplit="2" topLeftCell="A27" activePane="bottomLeft" state="frozen"/>
      <selection pane="bottomLeft" activeCell="M28" sqref="M28:M30"/>
    </sheetView>
  </sheetViews>
  <sheetFormatPr defaultColWidth="117.85546875" defaultRowHeight="42.6" customHeight="1"/>
  <cols>
    <col min="1" max="1" width="84.28515625" style="8" customWidth="1"/>
    <col min="2" max="2" width="19.140625" style="11" customWidth="1"/>
    <col min="3" max="3" width="8.28515625" style="6" hidden="1" customWidth="1"/>
    <col min="4" max="8" width="8.7109375" style="6" hidden="1" customWidth="1"/>
    <col min="9" max="9" width="13.5703125" style="144" hidden="1" customWidth="1"/>
    <col min="10" max="10" width="13.7109375" style="10" customWidth="1"/>
    <col min="11" max="11" width="109.85546875" style="25" customWidth="1"/>
    <col min="12" max="12" width="37.7109375" style="5" customWidth="1"/>
    <col min="13" max="13" width="29.42578125" style="5" customWidth="1"/>
    <col min="14" max="53" width="12.7109375" style="5" customWidth="1"/>
    <col min="54" max="16384" width="117.85546875" style="5"/>
  </cols>
  <sheetData>
    <row r="1" spans="1:13" ht="42.6" customHeight="1">
      <c r="A1" s="7"/>
      <c r="B1" s="27" t="s">
        <v>17</v>
      </c>
    </row>
    <row r="2" spans="1:13" s="2" customFormat="1" ht="72.599999999999994" customHeight="1">
      <c r="A2" s="16" t="s">
        <v>187</v>
      </c>
      <c r="B2" s="16" t="s">
        <v>188</v>
      </c>
      <c r="C2" s="167" t="s">
        <v>21</v>
      </c>
      <c r="D2" s="167" t="s">
        <v>23</v>
      </c>
      <c r="E2" s="167" t="s">
        <v>24</v>
      </c>
      <c r="F2" s="167" t="s">
        <v>25</v>
      </c>
      <c r="G2" s="167" t="s">
        <v>26</v>
      </c>
      <c r="H2" s="167" t="s">
        <v>189</v>
      </c>
      <c r="I2" s="168" t="s">
        <v>190</v>
      </c>
      <c r="J2" s="184" t="s">
        <v>282</v>
      </c>
      <c r="K2" s="184"/>
      <c r="L2" s="16" t="s">
        <v>20</v>
      </c>
      <c r="M2" s="16" t="s">
        <v>264</v>
      </c>
    </row>
    <row r="3" spans="1:13" ht="42.6" customHeight="1">
      <c r="A3" s="91" t="s">
        <v>191</v>
      </c>
      <c r="B3" s="91"/>
      <c r="C3" s="146"/>
      <c r="D3" s="146"/>
      <c r="E3" s="146"/>
      <c r="F3" s="146"/>
      <c r="G3" s="146"/>
      <c r="H3" s="146"/>
      <c r="I3" s="146"/>
      <c r="J3" s="91"/>
      <c r="K3" s="91"/>
      <c r="L3" s="91"/>
      <c r="M3" s="95"/>
    </row>
    <row r="4" spans="1:13" ht="41.45" customHeight="1">
      <c r="A4" s="180" t="s">
        <v>192</v>
      </c>
      <c r="B4" s="181"/>
      <c r="C4" s="178">
        <v>1</v>
      </c>
      <c r="D4" s="179">
        <f>B4</f>
        <v>0</v>
      </c>
      <c r="E4" s="178">
        <f>COUNTIF(B4, 3)</f>
        <v>0</v>
      </c>
      <c r="F4" s="178">
        <f>COUNTIF(B4, 2)</f>
        <v>0</v>
      </c>
      <c r="G4" s="178">
        <f>COUNTIF(B4, 1)</f>
        <v>0</v>
      </c>
      <c r="H4" s="178">
        <f>C4*3</f>
        <v>3</v>
      </c>
      <c r="I4" s="177">
        <f>D4/H4</f>
        <v>0</v>
      </c>
      <c r="J4" s="76" t="s">
        <v>193</v>
      </c>
      <c r="K4" s="77" t="s">
        <v>194</v>
      </c>
      <c r="L4" s="185"/>
      <c r="M4" s="189"/>
    </row>
    <row r="5" spans="1:13" ht="42.6" customHeight="1">
      <c r="A5" s="180"/>
      <c r="B5" s="182"/>
      <c r="C5" s="178"/>
      <c r="D5" s="178"/>
      <c r="E5" s="178"/>
      <c r="F5" s="178"/>
      <c r="G5" s="178"/>
      <c r="H5" s="178"/>
      <c r="I5" s="177"/>
      <c r="J5" s="76" t="s">
        <v>195</v>
      </c>
      <c r="K5" s="77" t="s">
        <v>196</v>
      </c>
      <c r="L5" s="185"/>
      <c r="M5" s="190"/>
    </row>
    <row r="6" spans="1:13" ht="42.6" customHeight="1">
      <c r="A6" s="180"/>
      <c r="B6" s="183"/>
      <c r="C6" s="178"/>
      <c r="D6" s="178"/>
      <c r="E6" s="178"/>
      <c r="F6" s="178"/>
      <c r="G6" s="178"/>
      <c r="H6" s="178"/>
      <c r="I6" s="177"/>
      <c r="J6" s="76" t="s">
        <v>197</v>
      </c>
      <c r="K6" s="77" t="s">
        <v>198</v>
      </c>
      <c r="L6" s="185"/>
      <c r="M6" s="191"/>
    </row>
    <row r="7" spans="1:13" ht="42.6" customHeight="1">
      <c r="A7" s="92" t="s">
        <v>199</v>
      </c>
      <c r="B7" s="92"/>
      <c r="C7" s="146"/>
      <c r="D7" s="146"/>
      <c r="E7" s="146"/>
      <c r="F7" s="146"/>
      <c r="G7" s="146"/>
      <c r="H7" s="146"/>
      <c r="I7" s="146"/>
      <c r="J7" s="92"/>
      <c r="K7" s="92"/>
      <c r="L7" s="92"/>
      <c r="M7" s="96"/>
    </row>
    <row r="8" spans="1:13" ht="42.6" customHeight="1">
      <c r="A8" s="180" t="s">
        <v>200</v>
      </c>
      <c r="B8" s="181"/>
      <c r="C8" s="178">
        <v>1</v>
      </c>
      <c r="D8" s="179">
        <f>B8</f>
        <v>0</v>
      </c>
      <c r="E8" s="178">
        <f>COUNTIF(B8, 3)</f>
        <v>0</v>
      </c>
      <c r="F8" s="178">
        <f>COUNTIF(B8, 2)</f>
        <v>0</v>
      </c>
      <c r="G8" s="178">
        <f>COUNTIF(B8, 1)</f>
        <v>0</v>
      </c>
      <c r="H8" s="178">
        <f>C8*3</f>
        <v>3</v>
      </c>
      <c r="I8" s="177">
        <f>B8/H8</f>
        <v>0</v>
      </c>
      <c r="J8" s="78" t="s">
        <v>193</v>
      </c>
      <c r="K8" s="77" t="s">
        <v>201</v>
      </c>
      <c r="L8" s="185"/>
      <c r="M8" s="189"/>
    </row>
    <row r="9" spans="1:13" ht="42.6" customHeight="1">
      <c r="A9" s="180"/>
      <c r="B9" s="182"/>
      <c r="C9" s="178"/>
      <c r="D9" s="178"/>
      <c r="E9" s="178"/>
      <c r="F9" s="178"/>
      <c r="G9" s="178"/>
      <c r="H9" s="178"/>
      <c r="I9" s="177"/>
      <c r="J9" s="78" t="s">
        <v>195</v>
      </c>
      <c r="K9" s="77" t="s">
        <v>202</v>
      </c>
      <c r="L9" s="185"/>
      <c r="M9" s="190"/>
    </row>
    <row r="10" spans="1:13" ht="42.6" customHeight="1">
      <c r="A10" s="180"/>
      <c r="B10" s="183"/>
      <c r="C10" s="178"/>
      <c r="D10" s="178"/>
      <c r="E10" s="178"/>
      <c r="F10" s="178"/>
      <c r="G10" s="178"/>
      <c r="H10" s="178"/>
      <c r="I10" s="177"/>
      <c r="J10" s="78" t="s">
        <v>197</v>
      </c>
      <c r="K10" s="77" t="s">
        <v>203</v>
      </c>
      <c r="L10" s="185"/>
      <c r="M10" s="191"/>
    </row>
    <row r="11" spans="1:13" ht="42.6" customHeight="1">
      <c r="A11" s="89" t="s">
        <v>204</v>
      </c>
      <c r="B11" s="89"/>
      <c r="C11" s="146"/>
      <c r="D11" s="146"/>
      <c r="E11" s="146"/>
      <c r="F11" s="146"/>
      <c r="G11" s="146"/>
      <c r="H11" s="146"/>
      <c r="I11" s="146"/>
      <c r="J11" s="89"/>
      <c r="K11" s="89"/>
      <c r="L11" s="89"/>
      <c r="M11" s="97"/>
    </row>
    <row r="12" spans="1:13" ht="42.6" customHeight="1">
      <c r="A12" s="180" t="s">
        <v>205</v>
      </c>
      <c r="B12" s="181"/>
      <c r="C12" s="178">
        <v>1</v>
      </c>
      <c r="D12" s="179">
        <f>B12</f>
        <v>0</v>
      </c>
      <c r="E12" s="178">
        <f>COUNTIF(B12, 3)</f>
        <v>0</v>
      </c>
      <c r="F12" s="178">
        <f>COUNTIF(B12, 2)</f>
        <v>0</v>
      </c>
      <c r="G12" s="178">
        <f>COUNTIF(B12, 1)</f>
        <v>0</v>
      </c>
      <c r="H12" s="178">
        <f>C12*3</f>
        <v>3</v>
      </c>
      <c r="I12" s="177">
        <f>B12/H12</f>
        <v>0</v>
      </c>
      <c r="J12" s="78" t="s">
        <v>193</v>
      </c>
      <c r="K12" s="77" t="s">
        <v>206</v>
      </c>
      <c r="L12" s="185"/>
      <c r="M12" s="189"/>
    </row>
    <row r="13" spans="1:13" ht="42.6" customHeight="1">
      <c r="A13" s="180"/>
      <c r="B13" s="182"/>
      <c r="C13" s="178"/>
      <c r="D13" s="178"/>
      <c r="E13" s="178"/>
      <c r="F13" s="178"/>
      <c r="G13" s="178"/>
      <c r="H13" s="178"/>
      <c r="I13" s="177"/>
      <c r="J13" s="78" t="s">
        <v>195</v>
      </c>
      <c r="K13" s="77" t="s">
        <v>207</v>
      </c>
      <c r="L13" s="185"/>
      <c r="M13" s="190"/>
    </row>
    <row r="14" spans="1:13" ht="42.6" customHeight="1">
      <c r="A14" s="180"/>
      <c r="B14" s="183"/>
      <c r="C14" s="178"/>
      <c r="D14" s="178"/>
      <c r="E14" s="178"/>
      <c r="F14" s="178"/>
      <c r="G14" s="178"/>
      <c r="H14" s="178"/>
      <c r="I14" s="177"/>
      <c r="J14" s="78" t="s">
        <v>197</v>
      </c>
      <c r="K14" s="77" t="s">
        <v>208</v>
      </c>
      <c r="L14" s="185"/>
      <c r="M14" s="191"/>
    </row>
    <row r="15" spans="1:13" ht="42.6" customHeight="1">
      <c r="A15" s="93" t="s">
        <v>209</v>
      </c>
      <c r="B15" s="93"/>
      <c r="C15" s="146"/>
      <c r="D15" s="146"/>
      <c r="E15" s="146"/>
      <c r="F15" s="146"/>
      <c r="G15" s="146"/>
      <c r="H15" s="146"/>
      <c r="I15" s="146"/>
      <c r="J15" s="93"/>
      <c r="K15" s="93"/>
      <c r="L15" s="93"/>
      <c r="M15" s="98"/>
    </row>
    <row r="16" spans="1:13" ht="42.6" customHeight="1">
      <c r="A16" s="180" t="s">
        <v>210</v>
      </c>
      <c r="B16" s="181"/>
      <c r="C16" s="178">
        <v>1</v>
      </c>
      <c r="D16" s="179">
        <f>B16</f>
        <v>0</v>
      </c>
      <c r="E16" s="178">
        <f>COUNTIF(B16, 3)</f>
        <v>0</v>
      </c>
      <c r="F16" s="178">
        <f>COUNTIF(B16, 2)</f>
        <v>0</v>
      </c>
      <c r="G16" s="178">
        <f>COUNTIF(B16, 1)</f>
        <v>0</v>
      </c>
      <c r="H16" s="178">
        <f>C16*3</f>
        <v>3</v>
      </c>
      <c r="I16" s="177">
        <f>B16/H16</f>
        <v>0</v>
      </c>
      <c r="J16" s="78" t="s">
        <v>193</v>
      </c>
      <c r="K16" s="77" t="s">
        <v>211</v>
      </c>
      <c r="L16" s="185"/>
      <c r="M16" s="189"/>
    </row>
    <row r="17" spans="1:13" ht="42.6" customHeight="1">
      <c r="A17" s="180"/>
      <c r="B17" s="182"/>
      <c r="C17" s="178"/>
      <c r="D17" s="178"/>
      <c r="E17" s="178"/>
      <c r="F17" s="178"/>
      <c r="G17" s="178"/>
      <c r="H17" s="178"/>
      <c r="I17" s="177"/>
      <c r="J17" s="78" t="s">
        <v>195</v>
      </c>
      <c r="K17" s="77" t="s">
        <v>212</v>
      </c>
      <c r="L17" s="185"/>
      <c r="M17" s="190"/>
    </row>
    <row r="18" spans="1:13" ht="42.6" customHeight="1">
      <c r="A18" s="180"/>
      <c r="B18" s="183"/>
      <c r="C18" s="178"/>
      <c r="D18" s="178"/>
      <c r="E18" s="178"/>
      <c r="F18" s="178"/>
      <c r="G18" s="178"/>
      <c r="H18" s="178"/>
      <c r="I18" s="177"/>
      <c r="J18" s="78" t="s">
        <v>197</v>
      </c>
      <c r="K18" s="77" t="s">
        <v>213</v>
      </c>
      <c r="L18" s="185"/>
      <c r="M18" s="191"/>
    </row>
    <row r="19" spans="1:13" ht="42.6" customHeight="1">
      <c r="A19" s="90" t="s">
        <v>214</v>
      </c>
      <c r="B19" s="90"/>
      <c r="C19" s="146"/>
      <c r="D19" s="146"/>
      <c r="E19" s="146"/>
      <c r="F19" s="146"/>
      <c r="G19" s="146"/>
      <c r="H19" s="146"/>
      <c r="I19" s="146"/>
      <c r="J19" s="90"/>
      <c r="K19" s="90"/>
      <c r="L19" s="90"/>
      <c r="M19" s="99"/>
    </row>
    <row r="20" spans="1:13" s="3" customFormat="1" ht="42.6" customHeight="1">
      <c r="A20" s="180" t="s">
        <v>215</v>
      </c>
      <c r="B20" s="181"/>
      <c r="C20" s="178">
        <v>1</v>
      </c>
      <c r="D20" s="179">
        <f>B20</f>
        <v>0</v>
      </c>
      <c r="E20" s="178">
        <f>COUNTIF(B20, 3)</f>
        <v>0</v>
      </c>
      <c r="F20" s="178">
        <f>COUNTIF(B20, 2)</f>
        <v>0</v>
      </c>
      <c r="G20" s="178">
        <f>COUNTIF(B20, 1)</f>
        <v>0</v>
      </c>
      <c r="H20" s="178">
        <f>C20*3</f>
        <v>3</v>
      </c>
      <c r="I20" s="177">
        <f>B20/H20</f>
        <v>0</v>
      </c>
      <c r="J20" s="78" t="s">
        <v>193</v>
      </c>
      <c r="K20" s="77" t="s">
        <v>216</v>
      </c>
      <c r="L20" s="185"/>
      <c r="M20" s="186"/>
    </row>
    <row r="21" spans="1:13" s="3" customFormat="1" ht="42.6" customHeight="1">
      <c r="A21" s="180"/>
      <c r="B21" s="182"/>
      <c r="C21" s="178"/>
      <c r="D21" s="178"/>
      <c r="E21" s="178"/>
      <c r="F21" s="178"/>
      <c r="G21" s="178"/>
      <c r="H21" s="178"/>
      <c r="I21" s="177"/>
      <c r="J21" s="78" t="s">
        <v>195</v>
      </c>
      <c r="K21" s="77" t="s">
        <v>217</v>
      </c>
      <c r="L21" s="185"/>
      <c r="M21" s="187"/>
    </row>
    <row r="22" spans="1:13" s="3" customFormat="1" ht="42.6" customHeight="1">
      <c r="A22" s="180"/>
      <c r="B22" s="183"/>
      <c r="C22" s="178"/>
      <c r="D22" s="178"/>
      <c r="E22" s="178"/>
      <c r="F22" s="178"/>
      <c r="G22" s="178"/>
      <c r="H22" s="178"/>
      <c r="I22" s="177"/>
      <c r="J22" s="78" t="s">
        <v>197</v>
      </c>
      <c r="K22" s="77" t="s">
        <v>218</v>
      </c>
      <c r="L22" s="185"/>
      <c r="M22" s="188"/>
    </row>
    <row r="23" spans="1:13" ht="42.6" customHeight="1">
      <c r="A23" s="91" t="s">
        <v>219</v>
      </c>
      <c r="B23" s="91"/>
      <c r="C23" s="146"/>
      <c r="D23" s="146"/>
      <c r="E23" s="146"/>
      <c r="F23" s="146"/>
      <c r="G23" s="146"/>
      <c r="H23" s="146"/>
      <c r="I23" s="146"/>
      <c r="J23" s="91"/>
      <c r="K23" s="91"/>
      <c r="L23" s="91"/>
      <c r="M23" s="95"/>
    </row>
    <row r="24" spans="1:13" s="3" customFormat="1" ht="42.6" customHeight="1">
      <c r="A24" s="180" t="s">
        <v>220</v>
      </c>
      <c r="B24" s="181"/>
      <c r="C24" s="178">
        <v>1</v>
      </c>
      <c r="D24" s="179">
        <f>B24</f>
        <v>0</v>
      </c>
      <c r="E24" s="178">
        <f>COUNTIF(B24, 3)</f>
        <v>0</v>
      </c>
      <c r="F24" s="178">
        <f>COUNTIF(B24, 2)</f>
        <v>0</v>
      </c>
      <c r="G24" s="178">
        <f>COUNTIF(B24, 1)</f>
        <v>0</v>
      </c>
      <c r="H24" s="178">
        <f>C24*3</f>
        <v>3</v>
      </c>
      <c r="I24" s="177">
        <f>B24/H24</f>
        <v>0</v>
      </c>
      <c r="J24" s="78" t="s">
        <v>193</v>
      </c>
      <c r="K24" s="77" t="s">
        <v>221</v>
      </c>
      <c r="L24" s="185"/>
      <c r="M24" s="186"/>
    </row>
    <row r="25" spans="1:13" s="3" customFormat="1" ht="42.6" customHeight="1">
      <c r="A25" s="180"/>
      <c r="B25" s="182"/>
      <c r="C25" s="178"/>
      <c r="D25" s="178"/>
      <c r="E25" s="178"/>
      <c r="F25" s="178"/>
      <c r="G25" s="178"/>
      <c r="H25" s="178"/>
      <c r="I25" s="177"/>
      <c r="J25" s="78" t="s">
        <v>195</v>
      </c>
      <c r="K25" s="77" t="s">
        <v>222</v>
      </c>
      <c r="L25" s="185"/>
      <c r="M25" s="187"/>
    </row>
    <row r="26" spans="1:13" s="3" customFormat="1" ht="42.6" customHeight="1">
      <c r="A26" s="180"/>
      <c r="B26" s="183"/>
      <c r="C26" s="178"/>
      <c r="D26" s="178"/>
      <c r="E26" s="178"/>
      <c r="F26" s="178"/>
      <c r="G26" s="178"/>
      <c r="H26" s="178"/>
      <c r="I26" s="177"/>
      <c r="J26" s="78" t="s">
        <v>197</v>
      </c>
      <c r="K26" s="77" t="s">
        <v>223</v>
      </c>
      <c r="L26" s="185"/>
      <c r="M26" s="188"/>
    </row>
    <row r="27" spans="1:13" ht="42.6" customHeight="1">
      <c r="A27" s="92" t="s">
        <v>224</v>
      </c>
      <c r="B27" s="92"/>
      <c r="C27" s="146"/>
      <c r="D27" s="146"/>
      <c r="E27" s="146"/>
      <c r="F27" s="146"/>
      <c r="G27" s="146"/>
      <c r="H27" s="146"/>
      <c r="I27" s="146"/>
      <c r="J27" s="92"/>
      <c r="K27" s="92"/>
      <c r="L27" s="92"/>
      <c r="M27" s="96"/>
    </row>
    <row r="28" spans="1:13" s="3" customFormat="1" ht="42.6" customHeight="1">
      <c r="A28" s="180" t="s">
        <v>225</v>
      </c>
      <c r="B28" s="181"/>
      <c r="C28" s="178">
        <v>1</v>
      </c>
      <c r="D28" s="179">
        <f>B28</f>
        <v>0</v>
      </c>
      <c r="E28" s="178">
        <f>COUNTIF(B28, 3)</f>
        <v>0</v>
      </c>
      <c r="F28" s="178">
        <f>COUNTIF(B28, 2)</f>
        <v>0</v>
      </c>
      <c r="G28" s="178">
        <f>COUNTIF(B28, 1)</f>
        <v>0</v>
      </c>
      <c r="H28" s="178">
        <f>C28*3</f>
        <v>3</v>
      </c>
      <c r="I28" s="177">
        <f>B28/H28</f>
        <v>0</v>
      </c>
      <c r="J28" s="78" t="s">
        <v>193</v>
      </c>
      <c r="K28" s="77" t="s">
        <v>226</v>
      </c>
      <c r="L28" s="185"/>
      <c r="M28" s="186"/>
    </row>
    <row r="29" spans="1:13" s="3" customFormat="1" ht="42.6" customHeight="1">
      <c r="A29" s="180"/>
      <c r="B29" s="182"/>
      <c r="C29" s="178"/>
      <c r="D29" s="178"/>
      <c r="E29" s="178"/>
      <c r="F29" s="178"/>
      <c r="G29" s="178"/>
      <c r="H29" s="178"/>
      <c r="I29" s="177"/>
      <c r="J29" s="78" t="s">
        <v>195</v>
      </c>
      <c r="K29" s="77" t="s">
        <v>227</v>
      </c>
      <c r="L29" s="185"/>
      <c r="M29" s="187"/>
    </row>
    <row r="30" spans="1:13" s="3" customFormat="1" ht="42.6" customHeight="1">
      <c r="A30" s="180"/>
      <c r="B30" s="183"/>
      <c r="C30" s="178"/>
      <c r="D30" s="178"/>
      <c r="E30" s="178"/>
      <c r="F30" s="178"/>
      <c r="G30" s="178"/>
      <c r="H30" s="178"/>
      <c r="I30" s="177"/>
      <c r="J30" s="78" t="s">
        <v>197</v>
      </c>
      <c r="K30" s="77" t="s">
        <v>228</v>
      </c>
      <c r="L30" s="185"/>
      <c r="M30" s="188"/>
    </row>
    <row r="31" spans="1:13" ht="42.6" customHeight="1">
      <c r="A31" s="89" t="s">
        <v>229</v>
      </c>
      <c r="B31" s="89"/>
      <c r="C31" s="146"/>
      <c r="D31" s="146"/>
      <c r="E31" s="146"/>
      <c r="F31" s="146"/>
      <c r="G31" s="146"/>
      <c r="H31" s="146"/>
      <c r="I31" s="146"/>
      <c r="J31" s="89"/>
      <c r="K31" s="89"/>
      <c r="L31" s="89"/>
      <c r="M31" s="97"/>
    </row>
    <row r="32" spans="1:13" s="3" customFormat="1" ht="54.75" customHeight="1">
      <c r="A32" s="180" t="s">
        <v>230</v>
      </c>
      <c r="B32" s="181"/>
      <c r="C32" s="178">
        <v>1</v>
      </c>
      <c r="D32" s="179">
        <f>B32</f>
        <v>0</v>
      </c>
      <c r="E32" s="178">
        <f>COUNTIF(B32, 3)</f>
        <v>0</v>
      </c>
      <c r="F32" s="178">
        <f>COUNTIF(B32, 2)</f>
        <v>0</v>
      </c>
      <c r="G32" s="178">
        <f>COUNTIF(B32, 1)</f>
        <v>0</v>
      </c>
      <c r="H32" s="178">
        <f>C32*3</f>
        <v>3</v>
      </c>
      <c r="I32" s="177">
        <f>B32/H32</f>
        <v>0</v>
      </c>
      <c r="J32" s="78" t="s">
        <v>193</v>
      </c>
      <c r="K32" s="77" t="s">
        <v>231</v>
      </c>
      <c r="L32" s="185"/>
      <c r="M32" s="186"/>
    </row>
    <row r="33" spans="1:13" s="3" customFormat="1" ht="56.25" customHeight="1">
      <c r="A33" s="180"/>
      <c r="B33" s="182"/>
      <c r="C33" s="178"/>
      <c r="D33" s="178"/>
      <c r="E33" s="178"/>
      <c r="F33" s="178"/>
      <c r="G33" s="178"/>
      <c r="H33" s="178"/>
      <c r="I33" s="177"/>
      <c r="J33" s="78" t="s">
        <v>195</v>
      </c>
      <c r="K33" s="77" t="s">
        <v>232</v>
      </c>
      <c r="L33" s="185"/>
      <c r="M33" s="187"/>
    </row>
    <row r="34" spans="1:13" s="3" customFormat="1" ht="49.5" customHeight="1">
      <c r="A34" s="180"/>
      <c r="B34" s="183"/>
      <c r="C34" s="178"/>
      <c r="D34" s="178"/>
      <c r="E34" s="178"/>
      <c r="F34" s="178"/>
      <c r="G34" s="178"/>
      <c r="H34" s="178"/>
      <c r="I34" s="177"/>
      <c r="J34" s="78" t="s">
        <v>197</v>
      </c>
      <c r="K34" s="77" t="s">
        <v>233</v>
      </c>
      <c r="L34" s="185"/>
      <c r="M34" s="188"/>
    </row>
    <row r="35" spans="1:13" ht="42.6" customHeight="1">
      <c r="A35" s="93" t="s">
        <v>234</v>
      </c>
      <c r="B35" s="93"/>
      <c r="C35" s="146"/>
      <c r="D35" s="146"/>
      <c r="E35" s="146"/>
      <c r="F35" s="146"/>
      <c r="G35" s="146"/>
      <c r="H35" s="146"/>
      <c r="I35" s="146"/>
      <c r="J35" s="93"/>
      <c r="K35" s="93"/>
      <c r="L35" s="93"/>
      <c r="M35" s="98"/>
    </row>
    <row r="36" spans="1:13" s="3" customFormat="1" ht="42.6" customHeight="1">
      <c r="A36" s="180" t="s">
        <v>235</v>
      </c>
      <c r="B36" s="181"/>
      <c r="C36" s="178">
        <v>1</v>
      </c>
      <c r="D36" s="179">
        <f>B36</f>
        <v>0</v>
      </c>
      <c r="E36" s="178">
        <f>COUNTIF(B36, 3)</f>
        <v>0</v>
      </c>
      <c r="F36" s="178">
        <f>COUNTIF(B36, 2)</f>
        <v>0</v>
      </c>
      <c r="G36" s="178">
        <f>COUNTIF(B36, 1)</f>
        <v>0</v>
      </c>
      <c r="H36" s="178">
        <f>C36*3</f>
        <v>3</v>
      </c>
      <c r="I36" s="177">
        <f>B36/H36</f>
        <v>0</v>
      </c>
      <c r="J36" s="78" t="s">
        <v>193</v>
      </c>
      <c r="K36" s="77" t="s">
        <v>236</v>
      </c>
      <c r="L36" s="185"/>
      <c r="M36" s="186"/>
    </row>
    <row r="37" spans="1:13" s="3" customFormat="1" ht="42.6" customHeight="1">
      <c r="A37" s="180"/>
      <c r="B37" s="182"/>
      <c r="C37" s="178"/>
      <c r="D37" s="178"/>
      <c r="E37" s="178"/>
      <c r="F37" s="178"/>
      <c r="G37" s="178"/>
      <c r="H37" s="178"/>
      <c r="I37" s="177"/>
      <c r="J37" s="78" t="s">
        <v>195</v>
      </c>
      <c r="K37" s="77" t="s">
        <v>237</v>
      </c>
      <c r="L37" s="185"/>
      <c r="M37" s="187"/>
    </row>
    <row r="38" spans="1:13" s="3" customFormat="1" ht="42.6" customHeight="1">
      <c r="A38" s="180"/>
      <c r="B38" s="183"/>
      <c r="C38" s="178"/>
      <c r="D38" s="178"/>
      <c r="E38" s="178"/>
      <c r="F38" s="178"/>
      <c r="G38" s="178"/>
      <c r="H38" s="178"/>
      <c r="I38" s="177"/>
      <c r="J38" s="78" t="s">
        <v>197</v>
      </c>
      <c r="K38" s="77" t="s">
        <v>238</v>
      </c>
      <c r="L38" s="185"/>
      <c r="M38" s="188"/>
    </row>
    <row r="39" spans="1:13" ht="42.6" customHeight="1">
      <c r="A39" s="90" t="s">
        <v>239</v>
      </c>
      <c r="B39" s="90"/>
      <c r="C39" s="146"/>
      <c r="D39" s="146"/>
      <c r="E39" s="146"/>
      <c r="F39" s="146"/>
      <c r="G39" s="146"/>
      <c r="H39" s="146"/>
      <c r="I39" s="146"/>
      <c r="J39" s="90"/>
      <c r="K39" s="90"/>
      <c r="L39" s="90"/>
      <c r="M39" s="99"/>
    </row>
    <row r="40" spans="1:13" s="3" customFormat="1" ht="42.6" customHeight="1">
      <c r="A40" s="180" t="s">
        <v>240</v>
      </c>
      <c r="B40" s="181"/>
      <c r="C40" s="178">
        <v>1</v>
      </c>
      <c r="D40" s="179">
        <f>B40</f>
        <v>0</v>
      </c>
      <c r="E40" s="178">
        <f>COUNTIF(B40, 3)</f>
        <v>0</v>
      </c>
      <c r="F40" s="178">
        <f>COUNTIF(B40, 2)</f>
        <v>0</v>
      </c>
      <c r="G40" s="178">
        <f>COUNTIF(B40, 1)</f>
        <v>0</v>
      </c>
      <c r="H40" s="178">
        <f>C40*3</f>
        <v>3</v>
      </c>
      <c r="I40" s="177">
        <f>B40/H40</f>
        <v>0</v>
      </c>
      <c r="J40" s="78" t="s">
        <v>193</v>
      </c>
      <c r="K40" s="77" t="s">
        <v>241</v>
      </c>
      <c r="L40" s="185"/>
      <c r="M40" s="186"/>
    </row>
    <row r="41" spans="1:13" s="3" customFormat="1" ht="51" customHeight="1">
      <c r="A41" s="180"/>
      <c r="B41" s="182"/>
      <c r="C41" s="178"/>
      <c r="D41" s="178"/>
      <c r="E41" s="178"/>
      <c r="F41" s="178"/>
      <c r="G41" s="178"/>
      <c r="H41" s="178"/>
      <c r="I41" s="177"/>
      <c r="J41" s="78" t="s">
        <v>195</v>
      </c>
      <c r="K41" s="77" t="s">
        <v>242</v>
      </c>
      <c r="L41" s="185"/>
      <c r="M41" s="187"/>
    </row>
    <row r="42" spans="1:13" s="3" customFormat="1" ht="42.6" customHeight="1">
      <c r="A42" s="180"/>
      <c r="B42" s="183"/>
      <c r="C42" s="178"/>
      <c r="D42" s="178"/>
      <c r="E42" s="178"/>
      <c r="F42" s="178"/>
      <c r="G42" s="178"/>
      <c r="H42" s="178"/>
      <c r="I42" s="177"/>
      <c r="J42" s="78" t="s">
        <v>197</v>
      </c>
      <c r="K42" s="77" t="s">
        <v>243</v>
      </c>
      <c r="L42" s="185"/>
      <c r="M42" s="188"/>
    </row>
    <row r="43" spans="1:13" ht="42.6" customHeight="1">
      <c r="A43" s="91" t="s">
        <v>244</v>
      </c>
      <c r="B43" s="91"/>
      <c r="C43" s="146"/>
      <c r="D43" s="146"/>
      <c r="E43" s="146"/>
      <c r="F43" s="146"/>
      <c r="G43" s="146"/>
      <c r="H43" s="146"/>
      <c r="I43" s="146"/>
      <c r="J43" s="91"/>
      <c r="K43" s="91"/>
      <c r="L43" s="91"/>
      <c r="M43" s="95"/>
    </row>
    <row r="44" spans="1:13" s="3" customFormat="1" ht="42.6" customHeight="1">
      <c r="A44" s="180" t="s">
        <v>245</v>
      </c>
      <c r="B44" s="181"/>
      <c r="C44" s="178">
        <v>1</v>
      </c>
      <c r="D44" s="179">
        <f>B44</f>
        <v>0</v>
      </c>
      <c r="E44" s="178">
        <f>COUNTIF(B44, 3)</f>
        <v>0</v>
      </c>
      <c r="F44" s="178">
        <f>COUNTIF(B44, 2)</f>
        <v>0</v>
      </c>
      <c r="G44" s="178">
        <f>COUNTIF(B44, 1)</f>
        <v>0</v>
      </c>
      <c r="H44" s="178">
        <f>C44*3</f>
        <v>3</v>
      </c>
      <c r="I44" s="177">
        <f>B44/H44</f>
        <v>0</v>
      </c>
      <c r="J44" s="78" t="s">
        <v>193</v>
      </c>
      <c r="K44" s="77" t="s">
        <v>246</v>
      </c>
      <c r="L44" s="185"/>
      <c r="M44" s="186"/>
    </row>
    <row r="45" spans="1:13" ht="42.6" customHeight="1">
      <c r="A45" s="180"/>
      <c r="B45" s="182"/>
      <c r="C45" s="178"/>
      <c r="D45" s="178"/>
      <c r="E45" s="178"/>
      <c r="F45" s="178"/>
      <c r="G45" s="178"/>
      <c r="H45" s="178"/>
      <c r="I45" s="177"/>
      <c r="J45" s="78" t="s">
        <v>195</v>
      </c>
      <c r="K45" s="77" t="s">
        <v>247</v>
      </c>
      <c r="L45" s="185"/>
      <c r="M45" s="187"/>
    </row>
    <row r="46" spans="1:13" ht="42.6" customHeight="1">
      <c r="A46" s="180"/>
      <c r="B46" s="183"/>
      <c r="C46" s="178"/>
      <c r="D46" s="178"/>
      <c r="E46" s="178"/>
      <c r="F46" s="178"/>
      <c r="G46" s="178"/>
      <c r="H46" s="178"/>
      <c r="I46" s="177"/>
      <c r="J46" s="78" t="s">
        <v>197</v>
      </c>
      <c r="K46" s="77" t="s">
        <v>248</v>
      </c>
      <c r="L46" s="185"/>
      <c r="M46" s="188"/>
    </row>
    <row r="47" spans="1:13" s="24" customFormat="1" ht="42.6" customHeight="1">
      <c r="A47" s="94"/>
      <c r="B47" s="94"/>
      <c r="C47" s="147">
        <f>(C44+C40+C36+C32+C28+C24+C20+C16+C12+C8+C4)</f>
        <v>11</v>
      </c>
      <c r="D47" s="147">
        <f t="shared" ref="D47:H47" si="0">(D44+D40+D36+D32+D28+D24+D20+D16+D12+D8+D4)</f>
        <v>0</v>
      </c>
      <c r="E47" s="147">
        <f t="shared" si="0"/>
        <v>0</v>
      </c>
      <c r="F47" s="147">
        <f t="shared" si="0"/>
        <v>0</v>
      </c>
      <c r="G47" s="147">
        <f t="shared" si="0"/>
        <v>0</v>
      </c>
      <c r="H47" s="147">
        <f t="shared" si="0"/>
        <v>33</v>
      </c>
      <c r="I47" s="147">
        <f>D47/H47</f>
        <v>0</v>
      </c>
      <c r="J47" s="94"/>
      <c r="K47" s="94"/>
      <c r="L47" s="94"/>
      <c r="M47" s="104"/>
    </row>
    <row r="48" spans="1:13" ht="42.6" customHeight="1">
      <c r="B48" s="12"/>
    </row>
    <row r="49" spans="2:9" ht="42.6" customHeight="1">
      <c r="B49" s="12"/>
      <c r="I49" s="145"/>
    </row>
    <row r="50" spans="2:9" ht="42.6" customHeight="1">
      <c r="B50" s="12"/>
    </row>
    <row r="51" spans="2:9" ht="42.6" customHeight="1">
      <c r="B51" s="12"/>
    </row>
    <row r="52" spans="2:9" ht="42.6" customHeight="1">
      <c r="B52" s="12"/>
    </row>
    <row r="53" spans="2:9" ht="42.6" customHeight="1">
      <c r="B53" s="12"/>
    </row>
    <row r="54" spans="2:9" ht="42.6" customHeight="1">
      <c r="B54" s="13"/>
    </row>
    <row r="55" spans="2:9" ht="42.6" customHeight="1">
      <c r="B55" s="13"/>
    </row>
    <row r="56" spans="2:9" ht="42.6" customHeight="1">
      <c r="B56" s="12"/>
    </row>
    <row r="57" spans="2:9" ht="42.6" customHeight="1">
      <c r="B57" s="12"/>
    </row>
    <row r="58" spans="2:9" ht="42.6" customHeight="1">
      <c r="B58" s="12"/>
    </row>
    <row r="59" spans="2:9" ht="42.6" customHeight="1">
      <c r="B59" s="12"/>
    </row>
    <row r="60" spans="2:9" ht="42.6" customHeight="1">
      <c r="B60" s="12"/>
    </row>
    <row r="61" spans="2:9" ht="42.6" customHeight="1">
      <c r="B61" s="12"/>
    </row>
    <row r="62" spans="2:9" ht="42.6" customHeight="1">
      <c r="B62" s="12"/>
    </row>
    <row r="63" spans="2:9" ht="42.6" customHeight="1">
      <c r="B63" s="13"/>
    </row>
    <row r="64" spans="2:9" ht="42.6" customHeight="1">
      <c r="B64" s="13"/>
    </row>
    <row r="65" spans="2:2" ht="42.6" customHeight="1">
      <c r="B65" s="12"/>
    </row>
    <row r="66" spans="2:2" ht="42.6" customHeight="1">
      <c r="B66" s="12"/>
    </row>
    <row r="67" spans="2:2" ht="42.6" customHeight="1">
      <c r="B67" s="12"/>
    </row>
    <row r="68" spans="2:2" ht="42.6" customHeight="1">
      <c r="B68" s="12"/>
    </row>
    <row r="69" spans="2:2" ht="42.6" customHeight="1">
      <c r="B69" s="12"/>
    </row>
    <row r="70" spans="2:2" ht="42.6" customHeight="1">
      <c r="B70" s="12"/>
    </row>
    <row r="71" spans="2:2" ht="42.6" customHeight="1">
      <c r="B71" s="12"/>
    </row>
    <row r="72" spans="2:2" ht="42.6" customHeight="1">
      <c r="B72" s="13"/>
    </row>
    <row r="73" spans="2:2" ht="42.6" customHeight="1">
      <c r="B73" s="13"/>
    </row>
    <row r="74" spans="2:2" ht="42.6" customHeight="1">
      <c r="B74" s="13"/>
    </row>
    <row r="75" spans="2:2" ht="42.6" customHeight="1">
      <c r="B75" s="13"/>
    </row>
    <row r="76" spans="2:2" ht="42.6" customHeight="1">
      <c r="B76" s="13"/>
    </row>
    <row r="77" spans="2:2" ht="42.6" customHeight="1">
      <c r="B77" s="13"/>
    </row>
    <row r="78" spans="2:2" ht="42.6" customHeight="1">
      <c r="B78" s="13"/>
    </row>
    <row r="79" spans="2:2" ht="42.6" customHeight="1">
      <c r="B79" s="13"/>
    </row>
    <row r="80" spans="2:2" ht="42.6" customHeight="1">
      <c r="B80" s="13"/>
    </row>
    <row r="81" spans="1:11" ht="42.6" customHeight="1">
      <c r="B81" s="13"/>
    </row>
    <row r="82" spans="1:11" ht="42.6" customHeight="1">
      <c r="B82" s="13"/>
    </row>
    <row r="83" spans="1:11" ht="42.6" customHeight="1">
      <c r="B83" s="13"/>
    </row>
    <row r="84" spans="1:11" ht="42.6" customHeight="1">
      <c r="B84" s="13"/>
    </row>
    <row r="85" spans="1:11" ht="42.6" customHeight="1">
      <c r="B85" s="13"/>
    </row>
    <row r="86" spans="1:11" ht="42.6" customHeight="1">
      <c r="B86" s="13"/>
    </row>
    <row r="87" spans="1:11" ht="42.6" customHeight="1">
      <c r="B87" s="13"/>
    </row>
    <row r="88" spans="1:11" ht="42.6" customHeight="1">
      <c r="B88" s="13"/>
    </row>
    <row r="89" spans="1:11" ht="42.6" customHeight="1">
      <c r="B89" s="13"/>
    </row>
    <row r="90" spans="1:11" s="4" customFormat="1" ht="42.6" customHeight="1">
      <c r="A90" s="9"/>
      <c r="B90" s="14"/>
      <c r="C90" s="6"/>
      <c r="D90" s="6"/>
      <c r="E90" s="6"/>
      <c r="F90" s="6"/>
      <c r="G90" s="6"/>
      <c r="H90" s="6"/>
      <c r="I90" s="144"/>
      <c r="J90" s="6"/>
      <c r="K90" s="26"/>
    </row>
    <row r="91" spans="1:11" s="4" customFormat="1" ht="42.6" customHeight="1">
      <c r="A91" s="9"/>
      <c r="B91" s="14"/>
      <c r="C91" s="6"/>
      <c r="D91" s="6"/>
      <c r="E91" s="6"/>
      <c r="F91" s="6"/>
      <c r="G91" s="6"/>
      <c r="H91" s="6"/>
      <c r="I91" s="144"/>
      <c r="J91" s="6"/>
      <c r="K91" s="26"/>
    </row>
    <row r="92" spans="1:11" s="4" customFormat="1" ht="42.6" customHeight="1">
      <c r="A92" s="9"/>
      <c r="B92" s="14"/>
      <c r="C92" s="6"/>
      <c r="D92" s="6"/>
      <c r="E92" s="6"/>
      <c r="F92" s="6"/>
      <c r="G92" s="6"/>
      <c r="H92" s="6"/>
      <c r="I92" s="144"/>
      <c r="J92" s="6"/>
      <c r="K92" s="26"/>
    </row>
    <row r="93" spans="1:11" s="4" customFormat="1" ht="42.6" customHeight="1">
      <c r="A93" s="9"/>
      <c r="B93" s="14"/>
      <c r="C93" s="6"/>
      <c r="D93" s="6"/>
      <c r="E93" s="6"/>
      <c r="F93" s="6"/>
      <c r="G93" s="6"/>
      <c r="H93" s="6"/>
      <c r="I93" s="144"/>
      <c r="J93" s="6"/>
      <c r="K93" s="26"/>
    </row>
    <row r="94" spans="1:11" ht="42.6" customHeight="1">
      <c r="B94" s="14"/>
    </row>
    <row r="95" spans="1:11" ht="42.6" customHeight="1">
      <c r="B95" s="15"/>
    </row>
  </sheetData>
  <sheetProtection algorithmName="SHA-512" hashValue="tXEpyjFdzrfqHhy2KKRVu5JpOpm/Ak2sBLNk47pQeWRIBDPXwH0qIxBiEJ997VdeQB0arVZJK3A/iXk/YZ/7YA==" saltValue="H+53lalwsymDjrtfTvwjbQ==" spinCount="100000" sheet="1" selectLockedCells="1"/>
  <mergeCells count="122">
    <mergeCell ref="M40:M42"/>
    <mergeCell ref="M44:M46"/>
    <mergeCell ref="M4:M6"/>
    <mergeCell ref="M8:M10"/>
    <mergeCell ref="M12:M14"/>
    <mergeCell ref="M16:M18"/>
    <mergeCell ref="M20:M22"/>
    <mergeCell ref="M24:M26"/>
    <mergeCell ref="M28:M30"/>
    <mergeCell ref="M32:M34"/>
    <mergeCell ref="M36:M38"/>
    <mergeCell ref="L44:L46"/>
    <mergeCell ref="L40:L42"/>
    <mergeCell ref="L36:L38"/>
    <mergeCell ref="L32:L34"/>
    <mergeCell ref="L24:L26"/>
    <mergeCell ref="L28:L30"/>
    <mergeCell ref="L20:L22"/>
    <mergeCell ref="L16:L18"/>
    <mergeCell ref="L12:L14"/>
    <mergeCell ref="L8:L10"/>
    <mergeCell ref="L4:L6"/>
    <mergeCell ref="A16:A18"/>
    <mergeCell ref="B16:B18"/>
    <mergeCell ref="A4:A6"/>
    <mergeCell ref="B4:B6"/>
    <mergeCell ref="A8:A10"/>
    <mergeCell ref="B8:B10"/>
    <mergeCell ref="A12:A14"/>
    <mergeCell ref="B12:B14"/>
    <mergeCell ref="B32:B34"/>
    <mergeCell ref="B36:B38"/>
    <mergeCell ref="B40:B42"/>
    <mergeCell ref="B44:B46"/>
    <mergeCell ref="A44:A46"/>
    <mergeCell ref="A40:A42"/>
    <mergeCell ref="A36:A38"/>
    <mergeCell ref="A32:A34"/>
    <mergeCell ref="A28:A30"/>
    <mergeCell ref="J2:K2"/>
    <mergeCell ref="C4:C6"/>
    <mergeCell ref="D4:D6"/>
    <mergeCell ref="E4:E6"/>
    <mergeCell ref="F4:F6"/>
    <mergeCell ref="G4:G6"/>
    <mergeCell ref="H4:H6"/>
    <mergeCell ref="I4:I6"/>
    <mergeCell ref="B28:B30"/>
    <mergeCell ref="H8:H10"/>
    <mergeCell ref="I8:I10"/>
    <mergeCell ref="C8:C10"/>
    <mergeCell ref="D8:D10"/>
    <mergeCell ref="E8:E10"/>
    <mergeCell ref="F8:F10"/>
    <mergeCell ref="G8:G10"/>
    <mergeCell ref="G16:G18"/>
    <mergeCell ref="I24:I26"/>
    <mergeCell ref="C28:C30"/>
    <mergeCell ref="D28:D30"/>
    <mergeCell ref="E28:E30"/>
    <mergeCell ref="F28:F30"/>
    <mergeCell ref="G28:G30"/>
    <mergeCell ref="C24:C26"/>
    <mergeCell ref="A20:A22"/>
    <mergeCell ref="B20:B22"/>
    <mergeCell ref="A24:A26"/>
    <mergeCell ref="B24:B26"/>
    <mergeCell ref="G20:G22"/>
    <mergeCell ref="H20:H22"/>
    <mergeCell ref="I20:I22"/>
    <mergeCell ref="G12:G14"/>
    <mergeCell ref="H12:H14"/>
    <mergeCell ref="I12:I14"/>
    <mergeCell ref="C12:C14"/>
    <mergeCell ref="D12:D14"/>
    <mergeCell ref="E12:E14"/>
    <mergeCell ref="F12:F14"/>
    <mergeCell ref="H16:H18"/>
    <mergeCell ref="I16:I18"/>
    <mergeCell ref="C20:C22"/>
    <mergeCell ref="D20:D22"/>
    <mergeCell ref="E20:E22"/>
    <mergeCell ref="F20:F22"/>
    <mergeCell ref="C16:C18"/>
    <mergeCell ref="D16:D18"/>
    <mergeCell ref="E16:E18"/>
    <mergeCell ref="F16:F18"/>
    <mergeCell ref="D24:D26"/>
    <mergeCell ref="E24:E26"/>
    <mergeCell ref="F24:F26"/>
    <mergeCell ref="G24:G26"/>
    <mergeCell ref="H24:H26"/>
    <mergeCell ref="G32:G34"/>
    <mergeCell ref="H32:H34"/>
    <mergeCell ref="I32:I34"/>
    <mergeCell ref="H28:H30"/>
    <mergeCell ref="I28:I30"/>
    <mergeCell ref="C32:C34"/>
    <mergeCell ref="D32:D34"/>
    <mergeCell ref="E32:E34"/>
    <mergeCell ref="F32:F34"/>
    <mergeCell ref="H36:H38"/>
    <mergeCell ref="I36:I38"/>
    <mergeCell ref="C40:C42"/>
    <mergeCell ref="D40:D42"/>
    <mergeCell ref="E40:E42"/>
    <mergeCell ref="F40:F42"/>
    <mergeCell ref="C36:C38"/>
    <mergeCell ref="D36:D38"/>
    <mergeCell ref="E36:E38"/>
    <mergeCell ref="F36:F38"/>
    <mergeCell ref="G36:G38"/>
    <mergeCell ref="I44:I46"/>
    <mergeCell ref="C44:C46"/>
    <mergeCell ref="D44:D46"/>
    <mergeCell ref="E44:E46"/>
    <mergeCell ref="F44:F46"/>
    <mergeCell ref="G44:G46"/>
    <mergeCell ref="H44:H46"/>
    <mergeCell ref="G40:G42"/>
    <mergeCell ref="H40:H42"/>
    <mergeCell ref="I40:I42"/>
  </mergeCells>
  <pageMargins left="0.7" right="0.7" top="0.75" bottom="0.75" header="0.3" footer="0.3"/>
  <pageSetup paperSize="9" orientation="landscape" horizontalDpi="1200" verticalDpi="1200" r:id="rId1"/>
  <extLst>
    <ext xmlns:x14="http://schemas.microsoft.com/office/spreadsheetml/2009/9/main" uri="{CCE6A557-97BC-4b89-ADB6-D9C93CAAB3DF}">
      <x14:dataValidations xmlns:xm="http://schemas.microsoft.com/office/excel/2006/main" xWindow="576" yWindow="503" count="1">
        <x14:dataValidation type="list" allowBlank="1" showInputMessage="1" showErrorMessage="1" xr:uid="{00000000-0002-0000-0200-000000000000}">
          <x14:formula1>
            <xm:f>List!$E$1:$E$3</xm:f>
          </x14:formula1>
          <xm:sqref>B40 B12 B16 B24 B32 B20 B28:B30 B36 B44 B4 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showGridLines="0" topLeftCell="A10" zoomScale="80" zoomScaleNormal="80" zoomScaleSheetLayoutView="99" workbookViewId="0">
      <selection activeCell="M14" sqref="M14"/>
    </sheetView>
  </sheetViews>
  <sheetFormatPr defaultColWidth="8.85546875" defaultRowHeight="15"/>
  <cols>
    <col min="1" max="1" width="59" style="20" customWidth="1"/>
    <col min="2" max="4" width="12.140625" style="20" customWidth="1"/>
    <col min="5" max="7" width="12.140625" style="18" customWidth="1"/>
    <col min="8" max="8" width="15.42578125" style="23" customWidth="1"/>
    <col min="9" max="9" width="27.85546875" style="18" customWidth="1"/>
    <col min="10" max="10" width="18.28515625" style="18" hidden="1" customWidth="1"/>
    <col min="11" max="12" width="3.28515625" style="18" customWidth="1"/>
    <col min="13" max="13" width="55.140625" style="18" customWidth="1"/>
    <col min="14" max="14" width="15.28515625" style="18" customWidth="1"/>
    <col min="15" max="16384" width="8.85546875" style="20"/>
  </cols>
  <sheetData>
    <row r="1" spans="1:14" ht="33.75">
      <c r="A1" s="81" t="s">
        <v>249</v>
      </c>
    </row>
    <row r="2" spans="1:14" s="32" customFormat="1" ht="86.45" customHeight="1">
      <c r="A2" s="31"/>
      <c r="B2" s="83" t="str">
        <f>Activities!F2</f>
        <v>Number of activities</v>
      </c>
      <c r="C2" s="83" t="str">
        <f>Activities!H2</f>
        <v>Sum of ratings</v>
      </c>
      <c r="D2" s="83" t="str">
        <f>Activities!I2</f>
        <v>Number of activities rated 3</v>
      </c>
      <c r="E2" s="83" t="str">
        <f>Activities!J2</f>
        <v>Number of activities rated 2</v>
      </c>
      <c r="F2" s="83" t="str">
        <f>Activities!K2</f>
        <v>Number of activities rated 1</v>
      </c>
      <c r="G2" s="83" t="str">
        <f>Activities!L2</f>
        <v>Number of activities rated 0</v>
      </c>
      <c r="H2" s="83" t="str">
        <f>Activities!M2</f>
        <v>Max Possible Score</v>
      </c>
      <c r="I2" s="83" t="str">
        <f>Activities!N2</f>
        <v>Score as % of max possible</v>
      </c>
      <c r="K2" s="21"/>
      <c r="L2" s="21"/>
      <c r="M2" s="21"/>
      <c r="N2" s="21"/>
    </row>
    <row r="3" spans="1:14" ht="22.15" customHeight="1">
      <c r="A3" s="22" t="str">
        <f>Activities!$A$3</f>
        <v xml:space="preserve">PROJECT INITIATION (Pre Grant Application) </v>
      </c>
      <c r="B3" s="47">
        <f>Activities!F15</f>
        <v>11</v>
      </c>
      <c r="C3" s="47">
        <f>Activities!H15</f>
        <v>0</v>
      </c>
      <c r="D3" s="47">
        <f>Activities!I15</f>
        <v>0</v>
      </c>
      <c r="E3" s="47">
        <f>Activities!J15</f>
        <v>0</v>
      </c>
      <c r="F3" s="47">
        <f>Activities!K15</f>
        <v>0</v>
      </c>
      <c r="G3" s="47">
        <f>Activities!L15</f>
        <v>0</v>
      </c>
      <c r="H3" s="47">
        <f>Activities!M15</f>
        <v>33</v>
      </c>
      <c r="I3" s="49">
        <f>Activities!N15</f>
        <v>0</v>
      </c>
      <c r="J3" s="20"/>
      <c r="M3" s="10"/>
      <c r="N3" s="46"/>
    </row>
    <row r="4" spans="1:14" ht="22.15" customHeight="1">
      <c r="A4" s="22" t="str">
        <f>Activities!$A$15</f>
        <v xml:space="preserve">STUDY SET-UP </v>
      </c>
      <c r="B4" s="47">
        <f>Activities!F71</f>
        <v>55</v>
      </c>
      <c r="C4" s="142">
        <f>Activities!H71</f>
        <v>0</v>
      </c>
      <c r="D4" s="47">
        <f>Activities!I71</f>
        <v>0</v>
      </c>
      <c r="E4" s="47">
        <f>Activities!J71</f>
        <v>0</v>
      </c>
      <c r="F4" s="47">
        <f>Activities!K71</f>
        <v>0</v>
      </c>
      <c r="G4" s="47">
        <f>Activities!L71</f>
        <v>0</v>
      </c>
      <c r="H4" s="47">
        <f>Activities!M71</f>
        <v>165</v>
      </c>
      <c r="I4" s="49">
        <f>Activities!N71</f>
        <v>0</v>
      </c>
      <c r="J4" s="20"/>
      <c r="M4" s="143"/>
      <c r="N4" s="143"/>
    </row>
    <row r="5" spans="1:14" ht="22.15" customHeight="1">
      <c r="A5" s="22" t="str">
        <f>Activities!$A$71</f>
        <v>LABORATORY SET-UP</v>
      </c>
      <c r="B5" s="47">
        <f>Activities!F77</f>
        <v>5</v>
      </c>
      <c r="C5" s="142">
        <f>Activities!H77</f>
        <v>0</v>
      </c>
      <c r="D5" s="47">
        <f>Activities!I77</f>
        <v>0</v>
      </c>
      <c r="E5" s="47">
        <f>Activities!J77</f>
        <v>0</v>
      </c>
      <c r="F5" s="47">
        <f>Activities!K77</f>
        <v>0</v>
      </c>
      <c r="G5" s="47">
        <f>Activities!L77</f>
        <v>0</v>
      </c>
      <c r="H5" s="47">
        <f>Activities!M77</f>
        <v>15</v>
      </c>
      <c r="I5" s="49">
        <f>Activities!N77</f>
        <v>0</v>
      </c>
      <c r="J5" s="20"/>
      <c r="M5" s="143"/>
      <c r="N5" s="143"/>
    </row>
    <row r="6" spans="1:14" ht="22.15" customHeight="1">
      <c r="A6" s="22" t="str">
        <f>Activities!$A$77</f>
        <v>RECRUITMENT &amp; FOLLOW-UP</v>
      </c>
      <c r="B6" s="47">
        <f>Activities!F119</f>
        <v>41</v>
      </c>
      <c r="C6" s="47">
        <f>Activities!H119</f>
        <v>0</v>
      </c>
      <c r="D6" s="47">
        <f>Activities!I119</f>
        <v>0</v>
      </c>
      <c r="E6" s="47">
        <f>Activities!J119</f>
        <v>0</v>
      </c>
      <c r="F6" s="47">
        <f>Activities!K119</f>
        <v>0</v>
      </c>
      <c r="G6" s="47">
        <f>Activities!L119</f>
        <v>0</v>
      </c>
      <c r="H6" s="47">
        <f>Activities!M119</f>
        <v>123</v>
      </c>
      <c r="I6" s="49">
        <f>Activities!N119</f>
        <v>0</v>
      </c>
      <c r="J6" s="20"/>
      <c r="M6" s="143"/>
      <c r="N6" s="143"/>
    </row>
    <row r="7" spans="1:14" ht="22.15" customHeight="1">
      <c r="A7" s="22" t="str">
        <f>Activities!$A$119</f>
        <v xml:space="preserve">TRIAL LIFETIME </v>
      </c>
      <c r="B7" s="47">
        <f>Activities!F140</f>
        <v>20</v>
      </c>
      <c r="C7" s="47">
        <f>Activities!H140</f>
        <v>0</v>
      </c>
      <c r="D7" s="47">
        <f>Activities!I140</f>
        <v>0</v>
      </c>
      <c r="E7" s="47">
        <f>Activities!J140</f>
        <v>0</v>
      </c>
      <c r="F7" s="47">
        <f>Activities!K140</f>
        <v>0</v>
      </c>
      <c r="G7" s="47">
        <f>Activities!L140</f>
        <v>0</v>
      </c>
      <c r="H7" s="47">
        <f>Activities!M140</f>
        <v>60</v>
      </c>
      <c r="I7" s="49">
        <f>Activities!N140</f>
        <v>0</v>
      </c>
      <c r="J7" s="20"/>
      <c r="M7" s="143"/>
      <c r="N7" s="143"/>
    </row>
    <row r="8" spans="1:14" ht="22.15" customHeight="1">
      <c r="A8" s="22" t="str">
        <f>Activities!$A$140</f>
        <v xml:space="preserve">TRIAL CLOSURE &amp; ANALYSIS </v>
      </c>
      <c r="B8" s="47">
        <f>Activities!F164</f>
        <v>23</v>
      </c>
      <c r="C8" s="142">
        <f>Activities!H164</f>
        <v>0</v>
      </c>
      <c r="D8" s="47">
        <f>Activities!I164</f>
        <v>0</v>
      </c>
      <c r="E8" s="47">
        <f>Activities!J164</f>
        <v>0</v>
      </c>
      <c r="F8" s="47">
        <f>Activities!K164</f>
        <v>0</v>
      </c>
      <c r="G8" s="47">
        <f>Activities!L164</f>
        <v>0</v>
      </c>
      <c r="H8" s="47">
        <f>Activities!M164</f>
        <v>69</v>
      </c>
      <c r="I8" s="49">
        <f>Activities!N164</f>
        <v>0</v>
      </c>
      <c r="J8" s="20"/>
      <c r="M8" s="143"/>
      <c r="N8" s="143"/>
    </row>
    <row r="9" spans="1:14" ht="22.15" customHeight="1">
      <c r="A9" s="22" t="str">
        <f>Activities!$A$164</f>
        <v>ACADEMIC ACTIVITIES</v>
      </c>
      <c r="B9" s="47">
        <f>Activities!F174</f>
        <v>9</v>
      </c>
      <c r="C9" s="47">
        <f>Activities!H174</f>
        <v>0</v>
      </c>
      <c r="D9" s="47">
        <f>Activities!I174</f>
        <v>0</v>
      </c>
      <c r="E9" s="47">
        <f>Activities!J174</f>
        <v>0</v>
      </c>
      <c r="F9" s="47">
        <f>Activities!K174</f>
        <v>0</v>
      </c>
      <c r="G9" s="47">
        <f>Activities!L174</f>
        <v>0</v>
      </c>
      <c r="H9" s="47">
        <f>Activities!M174</f>
        <v>27</v>
      </c>
      <c r="I9" s="49">
        <f>Activities!N174</f>
        <v>0</v>
      </c>
      <c r="J9" s="20"/>
      <c r="M9" s="143"/>
      <c r="N9" s="143"/>
    </row>
    <row r="10" spans="1:14" ht="22.15" customHeight="1">
      <c r="A10" s="149" t="s">
        <v>250</v>
      </c>
      <c r="B10" s="150">
        <f>Activities!F175</f>
        <v>164</v>
      </c>
      <c r="C10" s="150">
        <f>Activities!H175</f>
        <v>0</v>
      </c>
      <c r="D10" s="150">
        <f>Activities!I175</f>
        <v>0</v>
      </c>
      <c r="E10" s="150">
        <f>Activities!J175</f>
        <v>0</v>
      </c>
      <c r="F10" s="150">
        <f>Activities!K175</f>
        <v>0</v>
      </c>
      <c r="G10" s="150">
        <f>Activities!L175</f>
        <v>0</v>
      </c>
      <c r="H10" s="150">
        <f>Activities!M175</f>
        <v>492</v>
      </c>
      <c r="I10" s="151">
        <f>Activities!N175</f>
        <v>0</v>
      </c>
      <c r="J10" s="20"/>
      <c r="M10" s="143"/>
      <c r="N10" s="143"/>
    </row>
    <row r="11" spans="1:14" ht="27.6" customHeight="1">
      <c r="B11" s="48"/>
      <c r="C11" s="48"/>
      <c r="D11" s="48"/>
      <c r="E11" s="34"/>
      <c r="F11" s="34"/>
      <c r="G11" s="34"/>
      <c r="H11" s="34"/>
      <c r="I11" s="43" t="str">
        <f>IF(AND(I10&gt;=0.75),"SENIOR TRIAL MANAGER",(IF(AND(I10&lt;0.75,I10&gt;=0.5),"TRIAL MANAGER",(IF(AND(I10&lt;0.49,I10&gt;0),"NEW TRIAL MANAGER","Unable to score")))))</f>
        <v>Unable to score</v>
      </c>
      <c r="J11" s="42" t="str">
        <f>IFERROR(VLOOKUP(I11,List!A7:B9,2,FALSE), "0")</f>
        <v>0</v>
      </c>
      <c r="M11" s="143"/>
      <c r="N11" s="143"/>
    </row>
    <row r="12" spans="1:14" ht="27.6" customHeight="1">
      <c r="A12" s="81"/>
      <c r="E12" s="20"/>
      <c r="F12" s="20"/>
      <c r="G12" s="20"/>
      <c r="H12" s="20"/>
      <c r="I12" s="82"/>
      <c r="J12" s="42"/>
      <c r="M12" s="143"/>
      <c r="N12" s="143"/>
    </row>
    <row r="13" spans="1:14" ht="41.45" customHeight="1">
      <c r="A13" s="81" t="s">
        <v>251</v>
      </c>
      <c r="B13" s="48"/>
      <c r="C13" s="35"/>
      <c r="D13" s="48"/>
      <c r="E13" s="34"/>
      <c r="F13" s="34"/>
      <c r="G13" s="34"/>
      <c r="H13" s="34"/>
      <c r="I13" s="34"/>
      <c r="M13" s="143"/>
      <c r="N13" s="143"/>
    </row>
    <row r="14" spans="1:14" s="35" customFormat="1" ht="43.15" customHeight="1">
      <c r="A14" s="33"/>
      <c r="B14" s="83" t="str">
        <f>'Core Skills &amp; Behaviours'!C2</f>
        <v>Number of activities</v>
      </c>
      <c r="C14" s="83" t="str">
        <f>'Core Skills &amp; Behaviours'!D2</f>
        <v>Sum of ratings</v>
      </c>
      <c r="D14" s="83" t="str">
        <f>'Core Skills &amp; Behaviours'!E2</f>
        <v>Number of activities rated 3</v>
      </c>
      <c r="E14" s="83" t="str">
        <f>'Core Skills &amp; Behaviours'!F2</f>
        <v>Number of activities rated 2</v>
      </c>
      <c r="F14" s="83" t="str">
        <f>'Core Skills &amp; Behaviours'!G2</f>
        <v>Number of activities rated 1</v>
      </c>
      <c r="G14" s="34"/>
      <c r="H14" s="83" t="str">
        <f>'Core Skills &amp; Behaviours'!H2</f>
        <v xml:space="preserve">Max Possible Score </v>
      </c>
      <c r="I14" s="83" t="str">
        <f>'Core Skills &amp; Behaviours'!I2</f>
        <v>Score as % of Max Possible</v>
      </c>
      <c r="J14" s="34"/>
      <c r="K14" s="34"/>
      <c r="L14" s="21"/>
      <c r="M14" s="143"/>
      <c r="N14" s="143"/>
    </row>
    <row r="15" spans="1:14" ht="21" customHeight="1">
      <c r="A15" s="17" t="str">
        <f>'Core Skills &amp; Behaviours'!$A$3</f>
        <v>COMMUNICATION/INTERPERSONAL SKILLS</v>
      </c>
      <c r="B15" s="47">
        <f>'Core Skills &amp; Behaviours'!C4</f>
        <v>1</v>
      </c>
      <c r="C15" s="47">
        <f>'Core Skills &amp; Behaviours'!D4</f>
        <v>0</v>
      </c>
      <c r="D15" s="47">
        <f>'Core Skills &amp; Behaviours'!E4</f>
        <v>0</v>
      </c>
      <c r="E15" s="47">
        <f>'Core Skills &amp; Behaviours'!F4</f>
        <v>0</v>
      </c>
      <c r="F15" s="47">
        <f>'Core Skills &amp; Behaviours'!G4</f>
        <v>0</v>
      </c>
      <c r="G15" s="34"/>
      <c r="H15" s="47">
        <f>'Core Skills &amp; Behaviours'!H4</f>
        <v>3</v>
      </c>
      <c r="I15" s="50">
        <f>'Core Skills &amp; Behaviours'!I4</f>
        <v>0</v>
      </c>
    </row>
    <row r="16" spans="1:14" ht="21" customHeight="1">
      <c r="A16" s="17" t="str">
        <f>'Core Skills &amp; Behaviours'!$A$7</f>
        <v xml:space="preserve">ADAPTABILITY AND FLEXIBILITY </v>
      </c>
      <c r="B16" s="47">
        <f>'Core Skills &amp; Behaviours'!C8</f>
        <v>1</v>
      </c>
      <c r="C16" s="47">
        <f>'Core Skills &amp; Behaviours'!D8</f>
        <v>0</v>
      </c>
      <c r="D16" s="47">
        <f>'Core Skills &amp; Behaviours'!E8</f>
        <v>0</v>
      </c>
      <c r="E16" s="47">
        <f>'Core Skills &amp; Behaviours'!F8</f>
        <v>0</v>
      </c>
      <c r="F16" s="47">
        <f>'Core Skills &amp; Behaviours'!G8</f>
        <v>0</v>
      </c>
      <c r="G16" s="34"/>
      <c r="H16" s="47">
        <f>'Core Skills &amp; Behaviours'!H8</f>
        <v>3</v>
      </c>
      <c r="I16" s="50">
        <f>'Core Skills &amp; Behaviours'!I8</f>
        <v>0</v>
      </c>
    </row>
    <row r="17" spans="1:14" ht="21" customHeight="1">
      <c r="A17" s="17" t="str">
        <f>'Core Skills &amp; Behaviours'!$A$11</f>
        <v xml:space="preserve">TEAM WORKING </v>
      </c>
      <c r="B17" s="47">
        <f>'Core Skills &amp; Behaviours'!C12</f>
        <v>1</v>
      </c>
      <c r="C17" s="47">
        <f>'Core Skills &amp; Behaviours'!D12</f>
        <v>0</v>
      </c>
      <c r="D17" s="47">
        <f>'Core Skills &amp; Behaviours'!E12</f>
        <v>0</v>
      </c>
      <c r="E17" s="47">
        <f>'Core Skills &amp; Behaviours'!F12</f>
        <v>0</v>
      </c>
      <c r="F17" s="47">
        <f>'Core Skills &amp; Behaviours'!G12</f>
        <v>0</v>
      </c>
      <c r="G17" s="34"/>
      <c r="H17" s="47">
        <f>'Core Skills &amp; Behaviours'!H12</f>
        <v>3</v>
      </c>
      <c r="I17" s="50">
        <f>'Core Skills &amp; Behaviours'!I12</f>
        <v>0</v>
      </c>
    </row>
    <row r="18" spans="1:14" ht="21" customHeight="1">
      <c r="A18" s="17" t="str">
        <f>'Core Skills &amp; Behaviours'!$A$15</f>
        <v>PLANNING AND ORGANISING</v>
      </c>
      <c r="B18" s="47">
        <f>'Core Skills &amp; Behaviours'!C16</f>
        <v>1</v>
      </c>
      <c r="C18" s="47">
        <f>'Core Skills &amp; Behaviours'!D16</f>
        <v>0</v>
      </c>
      <c r="D18" s="47">
        <f>'Core Skills &amp; Behaviours'!E16</f>
        <v>0</v>
      </c>
      <c r="E18" s="47">
        <f>'Core Skills &amp; Behaviours'!F16</f>
        <v>0</v>
      </c>
      <c r="F18" s="47">
        <f>'Core Skills &amp; Behaviours'!G16</f>
        <v>0</v>
      </c>
      <c r="G18" s="34"/>
      <c r="H18" s="47">
        <f>'Core Skills &amp; Behaviours'!H16</f>
        <v>3</v>
      </c>
      <c r="I18" s="50">
        <f>'Core Skills &amp; Behaviours'!I16</f>
        <v>0</v>
      </c>
    </row>
    <row r="19" spans="1:14" ht="21" customHeight="1" thickBot="1">
      <c r="A19" s="17" t="str">
        <f>'Core Skills &amp; Behaviours'!$A$19</f>
        <v>CITIZENSHIP</v>
      </c>
      <c r="B19" s="47">
        <f>'Core Skills &amp; Behaviours'!C20</f>
        <v>1</v>
      </c>
      <c r="C19" s="47">
        <f>'Core Skills &amp; Behaviours'!D20</f>
        <v>0</v>
      </c>
      <c r="D19" s="47">
        <f>'Core Skills &amp; Behaviours'!E20</f>
        <v>0</v>
      </c>
      <c r="E19" s="47">
        <f>'Core Skills &amp; Behaviours'!F20</f>
        <v>0</v>
      </c>
      <c r="F19" s="47">
        <f>'Core Skills &amp; Behaviours'!G20</f>
        <v>0</v>
      </c>
      <c r="G19" s="34"/>
      <c r="H19" s="47">
        <f>'Core Skills &amp; Behaviours'!H20</f>
        <v>3</v>
      </c>
      <c r="I19" s="50">
        <f>'Core Skills &amp; Behaviours'!I20</f>
        <v>0</v>
      </c>
    </row>
    <row r="20" spans="1:14" ht="21" customHeight="1">
      <c r="A20" s="17" t="str">
        <f>'Core Skills &amp; Behaviours'!$A$23</f>
        <v xml:space="preserve">CONTINUOUS IMPROVEMENT </v>
      </c>
      <c r="B20" s="47">
        <f>'Core Skills &amp; Behaviours'!C24</f>
        <v>1</v>
      </c>
      <c r="C20" s="47">
        <f>'Core Skills &amp; Behaviours'!D24</f>
        <v>0</v>
      </c>
      <c r="D20" s="47">
        <f>'Core Skills &amp; Behaviours'!E24</f>
        <v>0</v>
      </c>
      <c r="E20" s="47">
        <f>'Core Skills &amp; Behaviours'!F24</f>
        <v>0</v>
      </c>
      <c r="F20" s="47">
        <f>'Core Skills &amp; Behaviours'!G24</f>
        <v>0</v>
      </c>
      <c r="G20" s="34"/>
      <c r="H20" s="47">
        <f>'Core Skills &amp; Behaviours'!H24</f>
        <v>3</v>
      </c>
      <c r="I20" s="50">
        <f>'Core Skills &amp; Behaviours'!I24</f>
        <v>0</v>
      </c>
      <c r="M20" s="51" t="s">
        <v>252</v>
      </c>
    </row>
    <row r="21" spans="1:14" ht="21" customHeight="1">
      <c r="A21" s="17" t="str">
        <f>'Core Skills &amp; Behaviours'!$A$27</f>
        <v xml:space="preserve">PROBLEM SOLVING AND DECISION MAKING </v>
      </c>
      <c r="B21" s="47">
        <f>'Core Skills &amp; Behaviours'!C28</f>
        <v>1</v>
      </c>
      <c r="C21" s="47">
        <f>'Core Skills &amp; Behaviours'!D28</f>
        <v>0</v>
      </c>
      <c r="D21" s="47">
        <f>'Core Skills &amp; Behaviours'!E28</f>
        <v>0</v>
      </c>
      <c r="E21" s="47">
        <f>'Core Skills &amp; Behaviours'!F28</f>
        <v>0</v>
      </c>
      <c r="F21" s="47">
        <f>'Core Skills &amp; Behaviours'!G28</f>
        <v>0</v>
      </c>
      <c r="G21" s="34"/>
      <c r="H21" s="47">
        <f>'Core Skills &amp; Behaviours'!H28</f>
        <v>3</v>
      </c>
      <c r="I21" s="50">
        <f>'Core Skills &amp; Behaviours'!I28</f>
        <v>0</v>
      </c>
      <c r="M21" s="80">
        <f>IFERROR((J11+J27)/6,"0")</f>
        <v>0</v>
      </c>
    </row>
    <row r="22" spans="1:14" ht="21" customHeight="1" thickBot="1">
      <c r="A22" s="17" t="str">
        <f>'Core Skills &amp; Behaviours'!$A$31</f>
        <v xml:space="preserve">LEADERSHIP AND MANAGEMENT </v>
      </c>
      <c r="B22" s="47">
        <f>'Core Skills &amp; Behaviours'!C32</f>
        <v>1</v>
      </c>
      <c r="C22" s="47">
        <f>'Core Skills &amp; Behaviours'!D32</f>
        <v>0</v>
      </c>
      <c r="D22" s="47">
        <f>'Core Skills &amp; Behaviours'!E32</f>
        <v>0</v>
      </c>
      <c r="E22" s="47">
        <f>'Core Skills &amp; Behaviours'!F32</f>
        <v>0</v>
      </c>
      <c r="F22" s="47">
        <f>'Core Skills &amp; Behaviours'!G32</f>
        <v>0</v>
      </c>
      <c r="G22" s="34"/>
      <c r="H22" s="47">
        <f>'Core Skills &amp; Behaviours'!H32</f>
        <v>3</v>
      </c>
      <c r="I22" s="50">
        <f>'Core Skills &amp; Behaviours'!I32</f>
        <v>0</v>
      </c>
      <c r="M22" s="52" t="str">
        <f xml:space="preserve"> IF(AND(M21&gt;=0.85),"SENIOR TRIAL MANAGER",(IF(AND(M21&lt;0.85,M21&gt;=0.6),"TRIAL MANAGER",(IF(AND(M21&lt;0.59,M21&gt;=0.1),"NEW TRIAL MANAGER","Unable to score")))))</f>
        <v>Unable to score</v>
      </c>
    </row>
    <row r="23" spans="1:14" ht="21" customHeight="1">
      <c r="A23" s="17" t="str">
        <f>'Core Skills &amp; Behaviours'!$A$35</f>
        <v xml:space="preserve">CREATIVE AND ANALYTICAL THINKING </v>
      </c>
      <c r="B23" s="47">
        <f>'Core Skills &amp; Behaviours'!C36</f>
        <v>1</v>
      </c>
      <c r="C23" s="47">
        <f>'Core Skills &amp; Behaviours'!D36</f>
        <v>0</v>
      </c>
      <c r="D23" s="47">
        <f>'Core Skills &amp; Behaviours'!E36</f>
        <v>0</v>
      </c>
      <c r="E23" s="47">
        <f>'Core Skills &amp; Behaviours'!F36</f>
        <v>0</v>
      </c>
      <c r="F23" s="47">
        <f>'Core Skills &amp; Behaviours'!G36</f>
        <v>0</v>
      </c>
      <c r="G23" s="34"/>
      <c r="H23" s="47">
        <f>'Core Skills &amp; Behaviours'!H36</f>
        <v>3</v>
      </c>
      <c r="I23" s="50">
        <f>'Core Skills &amp; Behaviours'!I36</f>
        <v>0</v>
      </c>
    </row>
    <row r="24" spans="1:14" ht="21" customHeight="1">
      <c r="A24" s="17" t="str">
        <f>'Core Skills &amp; Behaviours'!$A$39</f>
        <v xml:space="preserve">INFLUENCING &amp; NEGOTIATING </v>
      </c>
      <c r="B24" s="47">
        <f>'Core Skills &amp; Behaviours'!C40</f>
        <v>1</v>
      </c>
      <c r="C24" s="47">
        <f>'Core Skills &amp; Behaviours'!D40</f>
        <v>0</v>
      </c>
      <c r="D24" s="47">
        <f>'Core Skills &amp; Behaviours'!E40</f>
        <v>0</v>
      </c>
      <c r="E24" s="47">
        <f>'Core Skills &amp; Behaviours'!F40</f>
        <v>0</v>
      </c>
      <c r="F24" s="47">
        <f>'Core Skills &amp; Behaviours'!G40</f>
        <v>0</v>
      </c>
      <c r="G24" s="34"/>
      <c r="H24" s="47">
        <f>'Core Skills &amp; Behaviours'!H40</f>
        <v>3</v>
      </c>
      <c r="I24" s="50">
        <f>'Core Skills &amp; Behaviours'!I40</f>
        <v>0</v>
      </c>
    </row>
    <row r="25" spans="1:14" ht="21" customHeight="1">
      <c r="A25" s="17" t="str">
        <f>'Core Skills &amp; Behaviours'!$A$43</f>
        <v xml:space="preserve">STRATEGIC THINKING </v>
      </c>
      <c r="B25" s="47">
        <f>'Core Skills &amp; Behaviours'!C44</f>
        <v>1</v>
      </c>
      <c r="C25" s="47">
        <f>'Core Skills &amp; Behaviours'!D44</f>
        <v>0</v>
      </c>
      <c r="D25" s="47">
        <f>'Core Skills &amp; Behaviours'!E44</f>
        <v>0</v>
      </c>
      <c r="E25" s="47">
        <f>'Core Skills &amp; Behaviours'!F44</f>
        <v>0</v>
      </c>
      <c r="F25" s="47">
        <f>'Core Skills &amp; Behaviours'!G44</f>
        <v>0</v>
      </c>
      <c r="G25" s="34"/>
      <c r="H25" s="47">
        <f>'Core Skills &amp; Behaviours'!H44</f>
        <v>3</v>
      </c>
      <c r="I25" s="50">
        <f>'Core Skills &amp; Behaviours'!I44</f>
        <v>0</v>
      </c>
    </row>
    <row r="26" spans="1:14" ht="21" customHeight="1">
      <c r="A26" s="149" t="s">
        <v>250</v>
      </c>
      <c r="B26" s="150">
        <f>'Core Skills &amp; Behaviours'!C47</f>
        <v>11</v>
      </c>
      <c r="C26" s="150">
        <f>'Core Skills &amp; Behaviours'!D47</f>
        <v>0</v>
      </c>
      <c r="D26" s="150">
        <f>'Core Skills &amp; Behaviours'!E47</f>
        <v>0</v>
      </c>
      <c r="E26" s="150">
        <f>'Core Skills &amp; Behaviours'!F47</f>
        <v>0</v>
      </c>
      <c r="F26" s="150">
        <f>'Core Skills &amp; Behaviours'!G47</f>
        <v>0</v>
      </c>
      <c r="G26" s="34"/>
      <c r="H26" s="150">
        <f>'Core Skills &amp; Behaviours'!H47</f>
        <v>33</v>
      </c>
      <c r="I26" s="152">
        <f>'Core Skills &amp; Behaviours'!I47</f>
        <v>0</v>
      </c>
      <c r="L26" s="19"/>
      <c r="M26" s="19"/>
      <c r="N26" s="19"/>
    </row>
    <row r="27" spans="1:14" ht="28.9" customHeight="1">
      <c r="A27" s="5"/>
      <c r="I27" s="43" t="str">
        <f>IF(AND(I26&gt;=0.85),"SENIOR TRIAL MANAGER",(IF(AND(I26&lt;0.85,I26&gt;=0.6),"TRIAL MANAGER",(IF(AND(I26&lt;0.59,I26&gt;0),"NEW TRIAL MANAGER","Unable to score")))))</f>
        <v>Unable to score</v>
      </c>
      <c r="J27" s="42" t="str">
        <f>IFERROR(VLOOKUP(I27,List!A7:B9,2,FALSE), "0")</f>
        <v>0</v>
      </c>
    </row>
    <row r="28" spans="1:14" ht="30.6" customHeight="1">
      <c r="B28" s="44"/>
      <c r="C28" s="5"/>
      <c r="D28" s="5"/>
      <c r="E28" s="46"/>
      <c r="F28" s="46"/>
      <c r="G28" s="46"/>
    </row>
    <row r="29" spans="1:14" ht="30.6" customHeight="1">
      <c r="B29" s="44"/>
      <c r="C29" s="5"/>
      <c r="D29" s="5"/>
      <c r="E29" s="46"/>
      <c r="F29" s="2"/>
      <c r="G29" s="46"/>
    </row>
    <row r="30" spans="1:14" ht="30.6" customHeight="1">
      <c r="B30" s="5"/>
      <c r="C30" s="5"/>
      <c r="D30" s="5"/>
      <c r="E30" s="46"/>
      <c r="F30" s="46"/>
      <c r="G30" s="46"/>
    </row>
    <row r="31" spans="1:14">
      <c r="A31" s="5"/>
      <c r="B31" s="5"/>
      <c r="C31" s="5"/>
      <c r="D31" s="5"/>
      <c r="E31" s="46"/>
      <c r="F31" s="46"/>
      <c r="G31" s="46"/>
    </row>
    <row r="32" spans="1:14">
      <c r="A32" s="5"/>
      <c r="B32" s="45"/>
      <c r="C32" s="5"/>
      <c r="D32" s="5"/>
      <c r="E32" s="46"/>
      <c r="F32" s="46"/>
      <c r="G32" s="46"/>
    </row>
    <row r="33" spans="3:7">
      <c r="C33" s="5"/>
      <c r="D33" s="5"/>
      <c r="E33" s="46"/>
      <c r="F33" s="46"/>
      <c r="G33" s="46"/>
    </row>
    <row r="34" spans="3:7">
      <c r="C34" s="5"/>
      <c r="D34" s="5"/>
      <c r="E34" s="46"/>
      <c r="F34" s="46"/>
      <c r="G34" s="46"/>
    </row>
  </sheetData>
  <sheetProtection algorithmName="SHA-512" hashValue="N7jP+yVCP/P8lcj3bnxJyvdxiFumi8xmUDPOkNfMkNiyrl3t0zJhsNXbD6Sg3WxAQWuU5uxZ3OtAcswqwEXSNg==" saltValue="il2S0xcUBzshqHLyi0ecqQ==" spinCount="100000" sheet="1" selectLockedCells="1"/>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
  <sheetViews>
    <sheetView workbookViewId="0">
      <selection activeCell="B10" sqref="B10"/>
    </sheetView>
  </sheetViews>
  <sheetFormatPr defaultRowHeight="15"/>
  <cols>
    <col min="1" max="1" width="74.28515625" style="1" customWidth="1"/>
    <col min="2" max="2" width="23.5703125" customWidth="1"/>
  </cols>
  <sheetData>
    <row r="1" spans="1:5">
      <c r="A1" s="1" t="s">
        <v>253</v>
      </c>
      <c r="B1">
        <v>0</v>
      </c>
      <c r="E1">
        <v>1</v>
      </c>
    </row>
    <row r="2" spans="1:5" ht="30">
      <c r="A2" s="1" t="s">
        <v>254</v>
      </c>
      <c r="B2">
        <v>1</v>
      </c>
      <c r="E2">
        <v>2</v>
      </c>
    </row>
    <row r="3" spans="1:5" ht="30">
      <c r="A3" s="1" t="s">
        <v>255</v>
      </c>
      <c r="B3">
        <v>2</v>
      </c>
      <c r="E3">
        <v>3</v>
      </c>
    </row>
    <row r="4" spans="1:5" ht="60">
      <c r="A4" s="1" t="s">
        <v>256</v>
      </c>
      <c r="B4">
        <v>3</v>
      </c>
    </row>
    <row r="7" spans="1:5">
      <c r="A7" s="1" t="s">
        <v>257</v>
      </c>
      <c r="B7">
        <v>3</v>
      </c>
    </row>
    <row r="8" spans="1:5">
      <c r="A8" s="1" t="s">
        <v>258</v>
      </c>
      <c r="B8">
        <v>2</v>
      </c>
    </row>
    <row r="9" spans="1:5">
      <c r="A9" s="1" t="s">
        <v>259</v>
      </c>
      <c r="B9">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9339537CD3B914992B537E6DF34DE42" ma:contentTypeVersion="4" ma:contentTypeDescription="Create a new document." ma:contentTypeScope="" ma:versionID="86904a9e970d8a4f803cb07199d7239e">
  <xsd:schema xmlns:xsd="http://www.w3.org/2001/XMLSchema" xmlns:xs="http://www.w3.org/2001/XMLSchema" xmlns:p="http://schemas.microsoft.com/office/2006/metadata/properties" xmlns:ns2="c861314e-ac4a-4fa4-b9fd-a1bb96254487" targetNamespace="http://schemas.microsoft.com/office/2006/metadata/properties" ma:root="true" ma:fieldsID="263119f133944b05cb4fa6e427e6ae6c" ns2:_="">
    <xsd:import namespace="c861314e-ac4a-4fa4-b9fd-a1bb96254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61314e-ac4a-4fa4-b9fd-a1bb962544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2DB681-DB16-481B-800D-D36FF9DA5DCC}">
  <ds:schemaRefs>
    <ds:schemaRef ds:uri="http://schemas.microsoft.com/sharepoint/v3/contenttype/forms"/>
  </ds:schemaRefs>
</ds:datastoreItem>
</file>

<file path=customXml/itemProps2.xml><?xml version="1.0" encoding="utf-8"?>
<ds:datastoreItem xmlns:ds="http://schemas.openxmlformats.org/officeDocument/2006/customXml" ds:itemID="{D86D4038-93E1-459F-AA73-1D67398411E7}">
  <ds:schemaRefs>
    <ds:schemaRef ds:uri="http://purl.org/dc/dcmitype/"/>
    <ds:schemaRef ds:uri="c861314e-ac4a-4fa4-b9fd-a1bb96254487"/>
    <ds:schemaRef ds:uri="http://www.w3.org/XML/1998/namespace"/>
    <ds:schemaRef ds:uri="http://purl.org/dc/term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DCC6E878-C4C2-4B5E-9739-592FB7235D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61314e-ac4a-4fa4-b9fd-a1bb96254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Activities</vt:lpstr>
      <vt:lpstr>Core Skills &amp; Behaviours</vt:lpstr>
      <vt:lpstr>Summary</vt:lpstr>
      <vt:lpstr>List</vt:lpstr>
      <vt:lpstr>Activities!Print_Area</vt:lpstr>
      <vt:lpstr>'Core Skills &amp; Behaviours'!Print_Area</vt:lpstr>
    </vt:vector>
  </TitlesOfParts>
  <Manager/>
  <Company>Newcastle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 McColl</dc:creator>
  <cp:keywords/>
  <dc:description/>
  <cp:lastModifiedBy>Natalie</cp:lastModifiedBy>
  <cp:revision/>
  <dcterms:created xsi:type="dcterms:W3CDTF">2016-07-08T06:58:33Z</dcterms:created>
  <dcterms:modified xsi:type="dcterms:W3CDTF">2020-05-20T08:11:14Z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0x01010069339537CD3B914992B537E6DF34DE42</vt:lpwstr>
  </property>
  <property fmtid="{D5CDD505-2E9C-101B-9397-08002B2CF9AE}" pid="4" name="Order">
    <vt:r8>149400</vt:r8>
  </property>
</Properties>
</file>